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580" windowHeight="13920" firstSheet="1" activeTab="1"/>
  </bookViews>
  <sheets>
    <sheet name="Informe de sensibilidad 1" sheetId="1" state="hidden" r:id="rId1"/>
    <sheet name="OPS - Proyección Holt Winters" sheetId="2" r:id="rId2"/>
  </sheets>
  <definedNames>
    <definedName name="_xlfn.SINGLE" hidden="1">#NAME?</definedName>
    <definedName name="Alpha">'OPS - Proyección Holt Winters'!$L$6</definedName>
    <definedName name="Beta">'OPS - Proyección Holt Winters'!$L$7</definedName>
    <definedName name="dator">OFFSET('OPS - Proyección Holt Winters'!$C$2,0,0,COUNTA('OPS - Proyección Holt Winters'!$C:$C))</definedName>
    <definedName name="Fechas">OFFSET('OPS - Proyección Holt Winters'!$A$2,0,0,COUNTA('OPS - Proyección Holt Winters'!$C:$C),2)</definedName>
    <definedName name="fechas2">OFFSET('OPS - Proyección Holt Winters'!$A$2,0,0,COUNTA('OPS - Proyección Holt Winters'!$C:$C)+11,2)</definedName>
    <definedName name="Gamma">'OPS - Proyección Holt Winters'!$L$8</definedName>
    <definedName name="lower">OFFSET('OPS - Proyección Holt Winters'!$I$2,0,0,COUNTA('OPS - Proyección Holt Winters'!$C:$C)+12)</definedName>
    <definedName name="MSE">'OPS - Proyección Holt Winters'!$L$10</definedName>
    <definedName name="Peso_ConfInt">'OPS - Proyección Holt Winters'!$O$6</definedName>
    <definedName name="proye">OFFSET('OPS - Proyección Holt Winters'!$G$2,0,0,COUNTA('OPS - Proyección Holt Winters'!$C:$C)+12)</definedName>
    <definedName name="prueba">'OPS - Proyección Holt Winters'!$Q$55</definedName>
    <definedName name="solver_adj" localSheetId="1" hidden="1">'OPS - Proyección Holt Winters'!$L$6:$L$8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'OPS - Proyección Holt Winters'!$L$6</definedName>
    <definedName name="solver_lhs2" localSheetId="1" hidden="1">'OPS - Proyección Holt Winters'!$L$7</definedName>
    <definedName name="solver_lhs3" localSheetId="1" hidden="1">'OPS - Proyección Holt Winters'!$L$8</definedName>
    <definedName name="solver_lhs4" localSheetId="1" hidden="1">'OPS - Proyección Holt Winters'!$L$6</definedName>
    <definedName name="solver_lhs5" localSheetId="1" hidden="1">'OPS - Proyección Holt Winters'!$L$7</definedName>
    <definedName name="solver_lhs6" localSheetId="1" hidden="1">'OPS - Proyección Holt Winters'!$L$8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'OPS - Proyección Holt Winters'!$L$10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hs1" localSheetId="1" hidden="1">1</definedName>
    <definedName name="solver_rhs2" localSheetId="1" hidden="1">1</definedName>
    <definedName name="solver_rhs3" localSheetId="1" hidden="1">1</definedName>
    <definedName name="solver_rhs4" localSheetId="1" hidden="1">0</definedName>
    <definedName name="solver_rhs5" localSheetId="1" hidden="1">0</definedName>
    <definedName name="solver_rhs6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upper">OFFSET('OPS - Proyección Holt Winters'!$H$2,0,0,COUNTA('OPS - Proyección Holt Winters'!$C:$C)+12)</definedName>
  </definedNames>
  <calcPr fullCalcOnLoad="1"/>
</workbook>
</file>

<file path=xl/sharedStrings.xml><?xml version="1.0" encoding="utf-8"?>
<sst xmlns="http://schemas.openxmlformats.org/spreadsheetml/2006/main" count="251" uniqueCount="54">
  <si>
    <t>NOV</t>
  </si>
  <si>
    <t>DIC</t>
  </si>
  <si>
    <t>Año</t>
  </si>
  <si>
    <t>Mes</t>
  </si>
  <si>
    <t>Estacionalidad</t>
  </si>
  <si>
    <t>Nivel</t>
  </si>
  <si>
    <t>Tendencia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</si>
  <si>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</si>
  <si>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</si>
  <si>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</si>
  <si>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</si>
  <si>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</si>
  <si>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</si>
  <si>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</si>
  <si>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</si>
  <si>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</si>
  <si>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</si>
  <si>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Alpha</t>
  </si>
  <si>
    <t>Beta</t>
  </si>
  <si>
    <t>Gamma</t>
  </si>
  <si>
    <t>MSE</t>
  </si>
  <si>
    <t/>
  </si>
  <si>
    <t>Proyección</t>
  </si>
  <si>
    <t>Casos (Sin Vacunación)</t>
  </si>
  <si>
    <t>Microsoft Excel 12.0 Informe de sensibilidad</t>
  </si>
  <si>
    <t>Hoja de cálculo: [Proyección Holt Winters.xlsm]OPS - Proyección Holt Winters</t>
  </si>
  <si>
    <t>Informe creado: 26/04/2011 22:37:15</t>
  </si>
  <si>
    <t>Celdas cambiantes</t>
  </si>
  <si>
    <t>Celda</t>
  </si>
  <si>
    <t>Nombre</t>
  </si>
  <si>
    <t>Valor</t>
  </si>
  <si>
    <t>Igual</t>
  </si>
  <si>
    <t>Gradiente</t>
  </si>
  <si>
    <t>reducido</t>
  </si>
  <si>
    <t>Restricciones</t>
  </si>
  <si>
    <t>NINGUNA</t>
  </si>
  <si>
    <t>$M$6</t>
  </si>
  <si>
    <t>$M$7</t>
  </si>
  <si>
    <t>$M$8</t>
  </si>
  <si>
    <t>MUTILDE</t>
  </si>
  <si>
    <t>c_J</t>
  </si>
  <si>
    <t>c_j inv</t>
  </si>
  <si>
    <t>theta</t>
  </si>
  <si>
    <t>vh</t>
  </si>
  <si>
    <t>Lower</t>
  </si>
  <si>
    <t>Upper</t>
  </si>
  <si>
    <t>Peso_Conf</t>
  </si>
  <si>
    <t>Av Conf</t>
  </si>
  <si>
    <t>MRSE</t>
  </si>
  <si>
    <t>Max</t>
  </si>
  <si>
    <t>Acum</t>
  </si>
  <si>
    <t>r1</t>
  </si>
  <si>
    <t>Sigma SQ</t>
  </si>
  <si>
    <t>Tendencia inicial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</si>
</sst>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Cambria"/>
      <family val="1"/>
    </font>
    <font>
      <sz val="11"/>
      <color indexed="9"/>
      <name val="Calibri"/>
      <family val="2"/>
    </font>
    <font>
      <sz val="10"/>
      <color indexed="60"/>
      <name val="Courier New"/>
      <family val="3"/>
    </font>
    <font>
      <b/>
      <sz val="11"/>
      <color indexed="63"/>
      <name val="Calibri"/>
      <family val="2"/>
    </font>
    <font>
      <b/>
      <sz val="11"/>
      <color indexed="25"/>
      <name val="Calibri"/>
      <family val="2"/>
    </font>
    <font>
      <sz val="11"/>
      <color indexed="63"/>
      <name val="Calibri"/>
      <family val="2"/>
    </font>
    <font>
      <sz val="9"/>
      <color indexed="60"/>
      <name val="Cambria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25"/>
      <name val="Arial"/>
      <family val="2"/>
    </font>
    <font>
      <b/>
      <sz val="11"/>
      <name val="Arial"/>
      <family val="2"/>
    </font>
    <font>
      <b/>
      <sz val="11"/>
      <name val="Cambria"/>
      <family val="1"/>
    </font>
    <font>
      <sz val="8"/>
      <name val="Verdan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9" borderId="3">
      <alignment horizontal="center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0" fillId="33" borderId="8" applyNumberFormat="0" applyFont="0" applyAlignment="0" applyProtection="0"/>
    <xf numFmtId="0" fontId="7" fillId="29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29" borderId="9" xfId="57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29" borderId="3" xfId="46" applyFont="1" applyBorder="1" applyProtection="1">
      <alignment horizontal="center"/>
      <protection locked="0"/>
    </xf>
    <xf numFmtId="0" fontId="11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4" fillId="34" borderId="23" xfId="33" applyFont="1" applyFill="1" applyBorder="1" applyAlignment="1">
      <alignment/>
    </xf>
    <xf numFmtId="0" fontId="15" fillId="34" borderId="24" xfId="33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35" borderId="25" xfId="33" applyFont="1" applyFill="1" applyBorder="1" applyAlignment="1">
      <alignment/>
    </xf>
    <xf numFmtId="0" fontId="16" fillId="35" borderId="26" xfId="33" applyFont="1" applyFill="1" applyBorder="1" applyAlignment="1">
      <alignment/>
    </xf>
    <xf numFmtId="0" fontId="16" fillId="35" borderId="27" xfId="33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8" fillId="36" borderId="29" xfId="57" applyFont="1" applyFill="1" applyBorder="1" applyAlignment="1">
      <alignment/>
    </xf>
    <xf numFmtId="0" fontId="7" fillId="29" borderId="30" xfId="57" applyBorder="1" applyAlignment="1">
      <alignment/>
    </xf>
    <xf numFmtId="0" fontId="7" fillId="29" borderId="30" xfId="57" applyBorder="1" applyAlignment="1">
      <alignment horizontal="center"/>
    </xf>
    <xf numFmtId="0" fontId="14" fillId="34" borderId="31" xfId="33" applyFont="1" applyFill="1" applyBorder="1" applyAlignment="1">
      <alignment horizontal="center"/>
    </xf>
    <xf numFmtId="0" fontId="7" fillId="37" borderId="32" xfId="57" applyFill="1" applyBorder="1" applyAlignment="1">
      <alignment/>
    </xf>
    <xf numFmtId="0" fontId="7" fillId="37" borderId="33" xfId="57" applyFill="1" applyBorder="1" applyAlignment="1">
      <alignment/>
    </xf>
    <xf numFmtId="0" fontId="16" fillId="38" borderId="31" xfId="33" applyFont="1" applyFill="1" applyBorder="1" applyAlignment="1">
      <alignment/>
    </xf>
    <xf numFmtId="0" fontId="16" fillId="38" borderId="34" xfId="33" applyFont="1" applyFill="1" applyBorder="1" applyAlignment="1">
      <alignment/>
    </xf>
    <xf numFmtId="0" fontId="7" fillId="39" borderId="35" xfId="57" applyFill="1" applyBorder="1" applyAlignment="1">
      <alignment/>
    </xf>
    <xf numFmtId="0" fontId="7" fillId="39" borderId="9" xfId="57" applyFill="1" applyBorder="1" applyAlignment="1">
      <alignment/>
    </xf>
    <xf numFmtId="0" fontId="7" fillId="39" borderId="36" xfId="57" applyFill="1" applyBorder="1" applyAlignment="1">
      <alignment/>
    </xf>
    <xf numFmtId="0" fontId="9" fillId="0" borderId="0" xfId="57" applyFont="1" applyFill="1" applyBorder="1" applyAlignment="1">
      <alignment horizontal="center"/>
    </xf>
    <xf numFmtId="0" fontId="11" fillId="37" borderId="25" xfId="0" applyFont="1" applyFill="1" applyBorder="1" applyAlignment="1">
      <alignment/>
    </xf>
    <xf numFmtId="0" fontId="7" fillId="39" borderId="37" xfId="57" applyFont="1" applyFill="1" applyBorder="1" applyAlignment="1">
      <alignment/>
    </xf>
    <xf numFmtId="0" fontId="7" fillId="39" borderId="38" xfId="57" applyFont="1" applyFill="1" applyBorder="1" applyAlignment="1">
      <alignment/>
    </xf>
    <xf numFmtId="0" fontId="7" fillId="36" borderId="29" xfId="57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28" xfId="0" applyFont="1" applyFill="1" applyBorder="1" applyAlignment="1">
      <alignment/>
    </xf>
    <xf numFmtId="0" fontId="11" fillId="37" borderId="39" xfId="0" applyFont="1" applyFill="1" applyBorder="1" applyAlignment="1">
      <alignment/>
    </xf>
    <xf numFmtId="0" fontId="7" fillId="39" borderId="9" xfId="57" applyFont="1" applyFill="1" applyBorder="1" applyAlignment="1">
      <alignment/>
    </xf>
    <xf numFmtId="0" fontId="7" fillId="39" borderId="36" xfId="57" applyFont="1" applyFill="1" applyBorder="1" applyAlignment="1">
      <alignment/>
    </xf>
    <xf numFmtId="2" fontId="7" fillId="39" borderId="9" xfId="57" applyNumberFormat="1" applyFont="1" applyFill="1" applyBorder="1" applyAlignment="1">
      <alignment/>
    </xf>
    <xf numFmtId="2" fontId="7" fillId="39" borderId="36" xfId="57" applyNumberFormat="1" applyFont="1" applyFill="1" applyBorder="1" applyAlignment="1">
      <alignment/>
    </xf>
    <xf numFmtId="0" fontId="11" fillId="37" borderId="40" xfId="0" applyFont="1" applyFill="1" applyBorder="1" applyAlignment="1">
      <alignment/>
    </xf>
    <xf numFmtId="0" fontId="7" fillId="37" borderId="32" xfId="57" applyFont="1" applyFill="1" applyBorder="1" applyAlignment="1">
      <alignment/>
    </xf>
    <xf numFmtId="0" fontId="11" fillId="37" borderId="32" xfId="0" applyFont="1" applyFill="1" applyBorder="1" applyAlignment="1">
      <alignment/>
    </xf>
    <xf numFmtId="0" fontId="17" fillId="39" borderId="35" xfId="57" applyFont="1" applyFill="1" applyBorder="1" applyAlignment="1">
      <alignment/>
    </xf>
    <xf numFmtId="0" fontId="17" fillId="39" borderId="9" xfId="57" applyFont="1" applyFill="1" applyBorder="1" applyAlignment="1">
      <alignment/>
    </xf>
    <xf numFmtId="0" fontId="17" fillId="39" borderId="36" xfId="57" applyFont="1" applyFill="1" applyBorder="1" applyAlignment="1">
      <alignment/>
    </xf>
    <xf numFmtId="0" fontId="18" fillId="36" borderId="29" xfId="57" applyFont="1" applyFill="1" applyBorder="1" applyAlignment="1">
      <alignment/>
    </xf>
    <xf numFmtId="0" fontId="7" fillId="29" borderId="9" xfId="57" applyFont="1" applyBorder="1" applyAlignment="1">
      <alignment horizontal="center"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4" xfId="0" applyFont="1" applyBorder="1" applyAlignment="1">
      <alignment/>
    </xf>
    <xf numFmtId="0" fontId="19" fillId="29" borderId="45" xfId="0" applyFont="1" applyFill="1" applyBorder="1" applyAlignment="1">
      <alignment/>
    </xf>
    <xf numFmtId="0" fontId="19" fillId="29" borderId="45" xfId="0" applyFont="1" applyFill="1" applyBorder="1" applyAlignment="1">
      <alignment/>
    </xf>
    <xf numFmtId="0" fontId="19" fillId="0" borderId="0" xfId="0" applyFont="1" applyAlignment="1">
      <alignment/>
    </xf>
    <xf numFmtId="0" fontId="19" fillId="40" borderId="44" xfId="0" applyFont="1" applyFill="1" applyBorder="1" applyAlignment="1">
      <alignment/>
    </xf>
    <xf numFmtId="0" fontId="19" fillId="40" borderId="45" xfId="0" applyFont="1" applyFill="1" applyBorder="1" applyAlignment="1">
      <alignment/>
    </xf>
    <xf numFmtId="0" fontId="19" fillId="41" borderId="44" xfId="0" applyFont="1" applyFill="1" applyBorder="1" applyAlignment="1">
      <alignment/>
    </xf>
    <xf numFmtId="0" fontId="19" fillId="41" borderId="45" xfId="0" applyFont="1" applyFill="1" applyBorder="1" applyAlignment="1">
      <alignment/>
    </xf>
    <xf numFmtId="0" fontId="19" fillId="42" borderId="44" xfId="0" applyFont="1" applyFill="1" applyBorder="1" applyAlignment="1">
      <alignment/>
    </xf>
    <xf numFmtId="0" fontId="19" fillId="42" borderId="45" xfId="0" applyFont="1" applyFill="1" applyBorder="1" applyAlignment="1">
      <alignment/>
    </xf>
    <xf numFmtId="0" fontId="19" fillId="36" borderId="44" xfId="0" applyFont="1" applyFill="1" applyBorder="1" applyAlignment="1">
      <alignment/>
    </xf>
    <xf numFmtId="0" fontId="19" fillId="36" borderId="45" xfId="0" applyFont="1" applyFill="1" applyBorder="1" applyAlignment="1">
      <alignment/>
    </xf>
    <xf numFmtId="0" fontId="19" fillId="39" borderId="44" xfId="0" applyFont="1" applyFill="1" applyBorder="1" applyAlignment="1">
      <alignment/>
    </xf>
    <xf numFmtId="0" fontId="19" fillId="39" borderId="4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stilo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60"/>
      </font>
    </dxf>
    <dxf>
      <font>
        <b/>
        <i val="0"/>
        <color auto="1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Proyección de casos a un año (modelo Holt-Winters)</a:t>
            </a:r>
          </a:p>
        </c:rich>
      </c:tx>
      <c:layout>
        <c:manualLayout>
          <c:xMode val="factor"/>
          <c:yMode val="factor"/>
          <c:x val="0.0655"/>
          <c:y val="0.038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75"/>
          <c:y val="0.0565"/>
          <c:w val="0.962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'OPS - Proyección Holt Winters'!$C$1</c:f>
              <c:strCache>
                <c:ptCount val="1"/>
                <c:pt idx="0">
                  <c:v>Casos (Sin Vacunación)</c:v>
                </c:pt>
              </c:strCache>
            </c:strRef>
          </c:tx>
          <c:spPr>
            <a:ln w="254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[0]!fechas2</c:f>
              <c:strCache/>
            </c:strRef>
          </c:cat>
          <c:val>
            <c:numRef>
              <c:f>[0]!dator</c:f>
              <c:numCache/>
            </c:numRef>
          </c:val>
          <c:smooth val="0"/>
        </c:ser>
        <c:ser>
          <c:idx val="1"/>
          <c:order val="1"/>
          <c:tx>
            <c:strRef>
              <c:f>'OPS - Proyección Holt Winters'!$G$1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[0]!fechas2</c:f>
              <c:strCache/>
            </c:strRef>
          </c:cat>
          <c:val>
            <c:numRef>
              <c:f>[0]!proye</c:f>
              <c:numCache/>
            </c:numRef>
          </c:val>
          <c:smooth val="0"/>
        </c:ser>
        <c:ser>
          <c:idx val="3"/>
          <c:order val="2"/>
          <c:tx>
            <c:v>Int Conf Sup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[0]!fechas2</c:f>
              <c:strCache/>
            </c:strRef>
          </c:cat>
          <c:val>
            <c:numRef>
              <c:f>[0]!lower</c:f>
              <c:numCache/>
            </c:numRef>
          </c:val>
          <c:smooth val="0"/>
        </c:ser>
        <c:ser>
          <c:idx val="4"/>
          <c:order val="3"/>
          <c:tx>
            <c:v>Int Conf Inf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[0]!fechas2</c:f>
              <c:strCache/>
            </c:strRef>
          </c:cat>
          <c:val>
            <c:numRef>
              <c:f>[0]!upper</c:f>
              <c:numCache/>
            </c:numRef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title>
          <c:tx>
            <c:strRef>
              <c:f>'OPS - Proyección Holt Winters'!$A$1</c:f>
            </c:strRef>
          </c:tx>
          <c:layout>
            <c:manualLayout>
              <c:xMode val="factor"/>
              <c:yMode val="factor"/>
              <c:x val="-0.0145"/>
              <c:y val="-0.000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70209"/>
        <c:crosses val="autoZero"/>
        <c:auto val="1"/>
        <c:lblOffset val="100"/>
        <c:tickLblSkip val="1"/>
        <c:noMultiLvlLbl val="0"/>
      </c:catAx>
      <c:valAx>
        <c:axId val="60270209"/>
        <c:scaling>
          <c:orientation val="minMax"/>
        </c:scaling>
        <c:axPos val="l"/>
        <c:title>
          <c:tx>
            <c:strRef>
              <c:f>'OPS - Proyección Holt Winters'!$C$1</c:f>
            </c:strRef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7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17625"/>
          <c:w val="0.1915"/>
          <c:h val="0.14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11</xdr:row>
      <xdr:rowOff>95250</xdr:rowOff>
    </xdr:from>
    <xdr:to>
      <xdr:col>21</xdr:col>
      <xdr:colOff>628650</xdr:colOff>
      <xdr:row>41</xdr:row>
      <xdr:rowOff>95250</xdr:rowOff>
    </xdr:to>
    <xdr:graphicFrame>
      <xdr:nvGraphicFramePr>
        <xdr:cNvPr id="1" name="6 Gráfico"/>
        <xdr:cNvGraphicFramePr/>
      </xdr:nvGraphicFramePr>
      <xdr:xfrm>
        <a:off x="8620125" y="2581275"/>
        <a:ext cx="100203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4"/>
  <sheetViews>
    <sheetView showGridLines="0" zoomScalePageLayoutView="0" workbookViewId="0" topLeftCell="A1">
      <selection activeCell="E24" sqref="E24"/>
    </sheetView>
  </sheetViews>
  <sheetFormatPr defaultColWidth="11.421875" defaultRowHeight="12.75"/>
  <cols>
    <col min="1" max="1" width="2.28125" style="0" customWidth="1"/>
    <col min="2" max="2" width="9.28125" style="0" bestFit="1" customWidth="1"/>
    <col min="3" max="3" width="8.140625" style="0" customWidth="1"/>
    <col min="4" max="4" width="12.00390625" style="0" bestFit="1" customWidth="1"/>
    <col min="5" max="5" width="12.421875" style="0" bestFit="1" customWidth="1"/>
  </cols>
  <sheetData>
    <row r="1" ht="12.75">
      <c r="A1" s="14" t="s">
        <v>24</v>
      </c>
    </row>
    <row r="2" ht="12.75">
      <c r="A2" s="14" t="s">
        <v>25</v>
      </c>
    </row>
    <row r="3" ht="12.75">
      <c r="A3" s="14" t="s">
        <v>26</v>
      </c>
    </row>
    <row r="6" ht="13.5" thickBot="1">
      <c r="A6" t="s">
        <v>27</v>
      </c>
    </row>
    <row r="7" spans="2:5" ht="12.75">
      <c r="B7" s="17"/>
      <c r="C7" s="17"/>
      <c r="D7" s="17" t="s">
        <v>30</v>
      </c>
      <c r="E7" s="17" t="s">
        <v>32</v>
      </c>
    </row>
    <row r="8" spans="2:5" ht="13.5" thickBot="1">
      <c r="B8" s="18" t="s">
        <v>28</v>
      </c>
      <c r="C8" s="18" t="s">
        <v>29</v>
      </c>
      <c r="D8" s="18" t="s">
        <v>31</v>
      </c>
      <c r="E8" s="18" t="s">
        <v>33</v>
      </c>
    </row>
    <row r="9" spans="2:5" ht="12.75">
      <c r="B9" s="15" t="s">
        <v>36</v>
      </c>
      <c r="C9" s="15" t="s">
        <v>17</v>
      </c>
      <c r="D9" s="19">
        <v>1</v>
      </c>
      <c r="E9" s="19">
        <v>-15.778976440429688</v>
      </c>
    </row>
    <row r="10" spans="2:5" ht="12.75">
      <c r="B10" s="15" t="s">
        <v>37</v>
      </c>
      <c r="C10" s="15" t="s">
        <v>18</v>
      </c>
      <c r="D10" s="19">
        <v>0</v>
      </c>
      <c r="E10" s="19">
        <v>307154.71875</v>
      </c>
    </row>
    <row r="11" spans="2:5" ht="13.5" thickBot="1">
      <c r="B11" s="16" t="s">
        <v>38</v>
      </c>
      <c r="C11" s="16" t="s">
        <v>19</v>
      </c>
      <c r="D11" s="20">
        <v>0.9998804615913388</v>
      </c>
      <c r="E11" s="20">
        <v>0</v>
      </c>
    </row>
    <row r="13" ht="12.75">
      <c r="A13" t="s">
        <v>34</v>
      </c>
    </row>
    <row r="14" ht="12.75">
      <c r="B1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Q150"/>
  <sheetViews>
    <sheetView showGridLines="0" tabSelected="1" zoomScale="78" zoomScaleNormal="78" zoomScalePageLayoutView="0" workbookViewId="0" topLeftCell="A1">
      <selection activeCell="H3" sqref="H3:H150"/>
    </sheetView>
  </sheetViews>
  <sheetFormatPr defaultColWidth="11.421875" defaultRowHeight="12.75"/>
  <cols>
    <col min="1" max="2" width="11.421875" style="0" customWidth="1"/>
    <col min="3" max="3" width="26.140625" style="0" customWidth="1"/>
    <col min="4" max="4" width="18.421875" style="0" customWidth="1"/>
    <col min="5" max="5" width="9.421875" style="0" customWidth="1"/>
    <col min="6" max="6" width="12.28125" style="0" customWidth="1"/>
    <col min="7" max="7" width="15.140625" style="0" customWidth="1"/>
    <col min="8" max="9" width="11.421875" style="0" customWidth="1"/>
    <col min="10" max="10" width="2.8515625" style="0" customWidth="1"/>
    <col min="11" max="11" width="11.421875" style="0" customWidth="1"/>
    <col min="12" max="12" width="12.28125" style="0" bestFit="1" customWidth="1"/>
    <col min="13" max="13" width="11.421875" style="0" customWidth="1"/>
    <col min="14" max="14" width="25.00390625" style="0" customWidth="1"/>
    <col min="15" max="22" width="11.421875" style="0" customWidth="1"/>
    <col min="23" max="23" width="2.8515625" style="0" customWidth="1"/>
    <col min="24" max="25" width="11.421875" style="0" customWidth="1"/>
    <col min="26" max="33" width="11.421875" style="0" hidden="1" customWidth="1"/>
    <col min="34" max="35" width="0" style="0" hidden="1" customWidth="1"/>
    <col min="36" max="36" width="11.421875" style="0" customWidth="1"/>
    <col min="37" max="43" width="0" style="0" hidden="1" customWidth="1"/>
  </cols>
  <sheetData>
    <row r="1" spans="1:31" ht="39" customHeight="1" thickBot="1">
      <c r="A1" s="21" t="s">
        <v>2</v>
      </c>
      <c r="B1" s="22" t="s">
        <v>3</v>
      </c>
      <c r="C1" s="31" t="s">
        <v>23</v>
      </c>
      <c r="D1" s="34" t="s">
        <v>4</v>
      </c>
      <c r="E1" s="34" t="s">
        <v>5</v>
      </c>
      <c r="F1" s="35" t="s">
        <v>6</v>
      </c>
      <c r="G1" s="24" t="s">
        <v>22</v>
      </c>
      <c r="H1" s="25" t="s">
        <v>44</v>
      </c>
      <c r="I1" s="26" t="s">
        <v>45</v>
      </c>
      <c r="Y1" s="23"/>
      <c r="Z1" s="23" t="s">
        <v>39</v>
      </c>
      <c r="AA1" s="23" t="s">
        <v>40</v>
      </c>
      <c r="AB1" s="23" t="s">
        <v>41</v>
      </c>
      <c r="AC1" s="23" t="s">
        <v>42</v>
      </c>
      <c r="AD1" s="23" t="s">
        <v>43</v>
      </c>
      <c r="AE1" s="23"/>
    </row>
    <row r="2" spans="1:40" ht="16.5" thickBot="1" thickTop="1">
      <c r="A2" s="1">
        <v>2004</v>
      </c>
      <c r="B2" s="29" t="s">
        <v>7</v>
      </c>
      <c r="C2" s="40">
        <v>9239</v>
      </c>
      <c r="D2" s="14">
        <f ca="1">(12*12/(COUNTA(C:C)-1))*SUMIF($AI$2:INDIRECT("ai"&amp;COUNTA(C:C)),ROW(D2)-1,$AN$2:INDIRECT("an"&amp;COUNTA(C:C)))</f>
        <v>0.4214651179305754</v>
      </c>
      <c r="E2" s="41"/>
      <c r="F2" s="42"/>
      <c r="G2" s="43"/>
      <c r="H2" s="44">
        <f ca="1">IF(G2="","",IF(C2="",IF(G2&gt;1.64*SQRT(INDIRECT("AD"&amp;(1+ROW(H2)-COUNTA(C:C)))),G2-1.64*SQRT(INDIRECT("AD"&amp;(1+ROW(H2)-COUNTA(C:C)))),""),""))</f>
      </c>
      <c r="I2" s="45">
        <f ca="1">IF(G2="","",IF(C2="",G2+1.64*SQRT(INDIRECT("AD"&amp;(1+ROW(I2)-COUNTA(C:C)))),""))</f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2" t="s">
        <v>52</v>
      </c>
      <c r="Y2" s="73">
        <f ca="1">AVERAGE(AH14:INDIRECT("ah"&amp;COUNTA(C:C)))</f>
        <v>0.05644294241172076</v>
      </c>
      <c r="Z2" s="23">
        <f ca="1">INDIRECT("E"&amp;COUNTA(C:C))+(ROW(Z2)-1)*INDIRECT("F"&amp;COUNTA(C:C))</f>
        <v>33488.439549677416</v>
      </c>
      <c r="AA2" s="23">
        <f aca="true" t="shared" si="0" ref="AA2:AA13">(Alpha*(1+(ROW(Z2)-1)*Beta))^2</f>
        <v>0.09021216927890467</v>
      </c>
      <c r="AB2">
        <f ca="1" t="shared" si="1" ref="AB2:AB13">INDIRECT("AA"&amp;(15-ROW(AA2)))</f>
        <v>0.09021216927890467</v>
      </c>
      <c r="AC2" s="23">
        <f>Z2*Z2</f>
        <v>1121475583.4723985</v>
      </c>
      <c r="AD2">
        <f ca="1">(AC2*(1+$Y$2)-Z2*Z2)*INDIRECT("D"&amp;(COUNTA(C:C)-13+ROW(AD2)))^2</f>
        <v>11244049.311291631</v>
      </c>
      <c r="AE2">
        <f ca="1">AD2/(INDIRECT("G"&amp;(COUNTA(C:C)+ROW(AD2)-1))^2)</f>
        <v>0.05644294241172084</v>
      </c>
      <c r="AF2" s="23">
        <f>((G14-C14)/G14)^2</f>
        <v>0.04356682922721644</v>
      </c>
      <c r="AI2">
        <f>MOD(ROW(AI2)-2,12)+1</f>
        <v>1</v>
      </c>
      <c r="AK2">
        <f>FLOOR((ROW(AK2)-2)/12,1)</f>
        <v>0</v>
      </c>
      <c r="AL2">
        <f ca="1">AVERAGE(INDIRECT("c"&amp;(2+AK2*12)):INDIRECT("c"&amp;(13+AK2*12)))</f>
        <v>22372.391666666663</v>
      </c>
      <c r="AM2">
        <f ca="1">SUMIF($AK$2:INDIRECT("ak"&amp;COUNTA(C:C)),FLOOR((ROW(AM2)-2)/12,1),$C$2:INDIRECT("c"&amp;COUNTA(C:C)))</f>
        <v>268468.69999999995</v>
      </c>
      <c r="AN2">
        <f>C2/AM2</f>
        <v>0.03441369515328976</v>
      </c>
    </row>
    <row r="3" spans="1:40" ht="15.75" thickBot="1">
      <c r="A3" s="1" t="s">
        <v>21</v>
      </c>
      <c r="B3" s="29" t="s">
        <v>8</v>
      </c>
      <c r="C3" s="46">
        <v>10130.75</v>
      </c>
      <c r="D3" s="14">
        <f ca="1">(12*12/(COUNTA(C:C)-1))*SUMIF($AI$2:INDIRECT("ai"&amp;COUNTA(C:C)),ROW(D3)-1,$AN$2:INDIRECT("an"&amp;COUNTA(C:C)))</f>
        <v>0.43957112101701623</v>
      </c>
      <c r="E3" s="47"/>
      <c r="F3" s="48"/>
      <c r="G3" s="28"/>
      <c r="H3" s="44">
        <f aca="true" ca="1" t="shared" si="2" ref="H3:H66">IF(G3="","",IF(C3="",IF(G3&gt;1.64*SQRT(INDIRECT("AD"&amp;(1+ROW(H3)-COUNTA(C$1:C$65536)))),G3-1.64*SQRT(INDIRECT("AD"&amp;(1+ROW(H3)-COUNTA(C$1:C$65536)))),""),""))</f>
      </c>
      <c r="I3" s="45">
        <f aca="true" ca="1" t="shared" si="3" ref="I3:I66">IF(G3="","",IF(C3="",G3+1.64*SQRT(INDIRECT("AD"&amp;(1+ROW(I3)-COUNTA(C$1:C$65536)))),""))</f>
      </c>
      <c r="J3" s="4"/>
      <c r="K3" s="2"/>
      <c r="L3" s="13"/>
      <c r="M3" s="3"/>
      <c r="N3" s="4"/>
      <c r="O3" s="4"/>
      <c r="P3" s="4"/>
      <c r="Q3" s="4"/>
      <c r="R3" s="4"/>
      <c r="S3" s="4"/>
      <c r="T3" s="4"/>
      <c r="U3" s="4"/>
      <c r="V3" s="39"/>
      <c r="W3" s="9"/>
      <c r="X3" s="69"/>
      <c r="Y3" s="69"/>
      <c r="Z3" s="23">
        <f ca="1" t="shared" si="4" ref="Z3:Z13">INDIRECT("E"&amp;COUNTA(C$1:C$65536))+(ROW(Z3)-1)*INDIRECT("F"&amp;COUNTA(C$1:C$65536))</f>
        <v>33598.944584399644</v>
      </c>
      <c r="AA3" s="23">
        <f t="shared" si="0"/>
        <v>0.09021216927890467</v>
      </c>
      <c r="AB3">
        <f ca="1" t="shared" si="1"/>
        <v>0.09021216927890467</v>
      </c>
      <c r="AC3">
        <f ca="1">Z3*Z3+$Y$2*SUMPRODUCT($AC$2:AC2,INDIRECT("AB"&amp;(16-ROW(AB3))):$AB$13)</f>
        <v>1134599451.7294116</v>
      </c>
      <c r="AD3">
        <f aca="true" ca="1" t="shared" si="5" ref="AD3:AD13">(AC3*(1+$Y$2)-Z3*Z3)*INDIRECT("D"&amp;(COUNTA(C$1:C$65536)-13+ROW(AD3)))^2</f>
        <v>13477386.01960775</v>
      </c>
      <c r="AE3">
        <f aca="true" ca="1" t="shared" si="6" ref="AE3:AE13">AD3/(INDIRECT("G"&amp;(COUNTA(C$1:C$65536)+ROW(AD3)-1))^2)</f>
        <v>0.06219529616705511</v>
      </c>
      <c r="AF3" s="23">
        <f aca="true" t="shared" si="7" ref="AF3:AF66">((G15-C15)/G15)^2</f>
        <v>0.03202049397246186</v>
      </c>
      <c r="AI3">
        <f aca="true" t="shared" si="8" ref="AI3:AI66">MOD(ROW(AI3)-2,12)+1</f>
        <v>2</v>
      </c>
      <c r="AK3">
        <f aca="true" t="shared" si="9" ref="AK3:AK66">FLOOR((ROW(AK3)-2)/12,1)</f>
        <v>0</v>
      </c>
      <c r="AL3">
        <f ca="1">AVERAGE(INDIRECT("c"&amp;(2+AK3*12)):INDIRECT("c"&amp;(13+AK3*12)))</f>
        <v>22372.391666666663</v>
      </c>
      <c r="AM3">
        <f ca="1">SUMIF($AK$2:INDIRECT("ak"&amp;COUNTA(C:C)),FLOOR((ROW(AM3)-2)/12,1),$C$2:INDIRECT("c"&amp;COUNTA(C:C)))</f>
        <v>268468.69999999995</v>
      </c>
      <c r="AN3">
        <f aca="true" t="shared" si="10" ref="AN3:AN66">C3/AM3</f>
        <v>0.037735311416191165</v>
      </c>
    </row>
    <row r="4" spans="1:40" ht="15">
      <c r="A4" s="1" t="s">
        <v>21</v>
      </c>
      <c r="B4" s="29" t="s">
        <v>9</v>
      </c>
      <c r="C4" s="46">
        <v>14364.25</v>
      </c>
      <c r="D4" s="14">
        <f ca="1">(12*12/(COUNTA(C:C)-1))*SUMIF($AI$2:INDIRECT("ai"&amp;COUNTA(C:C)),ROW(D4)-1,$AN$2:INDIRECT("an"&amp;COUNTA(C:C)))</f>
        <v>0.6327988540206589</v>
      </c>
      <c r="E4" s="47"/>
      <c r="F4" s="48"/>
      <c r="G4" s="28"/>
      <c r="H4" s="44">
        <f ca="1" t="shared" si="2"/>
      </c>
      <c r="I4" s="45">
        <f ca="1" t="shared" si="3"/>
      </c>
      <c r="J4" s="4"/>
      <c r="K4" s="4"/>
      <c r="L4" s="6"/>
      <c r="M4" s="3"/>
      <c r="N4" s="4"/>
      <c r="O4" s="4"/>
      <c r="P4" s="4"/>
      <c r="Q4" s="4"/>
      <c r="R4" s="4"/>
      <c r="S4" s="4"/>
      <c r="T4" s="4"/>
      <c r="U4" s="4"/>
      <c r="V4" s="4"/>
      <c r="W4" s="9"/>
      <c r="X4" s="69"/>
      <c r="Y4" s="69"/>
      <c r="Z4" s="23">
        <f ca="1" t="shared" si="4"/>
        <v>33709.449619121864</v>
      </c>
      <c r="AA4" s="23">
        <f t="shared" si="0"/>
        <v>0.09021216927890467</v>
      </c>
      <c r="AB4">
        <f ca="1" t="shared" si="1"/>
        <v>0.09021216927890467</v>
      </c>
      <c r="AC4">
        <f ca="1">Z4*Z4+$Y$2*SUMPRODUCT($AC$2:AC3,INDIRECT("AB"&amp;(16-ROW(AB4))):$AB$13)</f>
        <v>1147814567.3527832</v>
      </c>
      <c r="AD4">
        <f ca="1" t="shared" si="5"/>
        <v>30542574.565917548</v>
      </c>
      <c r="AE4">
        <f ca="1" t="shared" si="6"/>
        <v>0.06756519023397205</v>
      </c>
      <c r="AF4" s="23">
        <f t="shared" si="7"/>
        <v>3.349143340207112E-05</v>
      </c>
      <c r="AI4">
        <f t="shared" si="8"/>
        <v>3</v>
      </c>
      <c r="AK4">
        <f t="shared" si="9"/>
        <v>0</v>
      </c>
      <c r="AL4">
        <f ca="1">AVERAGE(INDIRECT("c"&amp;(2+AK4*12)):INDIRECT("c"&amp;(13+AK4*12)))</f>
        <v>22372.391666666663</v>
      </c>
      <c r="AM4">
        <f ca="1">SUMIF($AK$2:INDIRECT("ak"&amp;COUNTA(C:C)),FLOOR((ROW(AM4)-2)/12,1),$C$2:INDIRECT("c"&amp;COUNTA(C:C)))</f>
        <v>268468.69999999995</v>
      </c>
      <c r="AN4">
        <f t="shared" si="10"/>
        <v>0.053504374997904794</v>
      </c>
    </row>
    <row r="5" spans="1:40" ht="15.75" thickBot="1">
      <c r="A5" s="1" t="s">
        <v>21</v>
      </c>
      <c r="B5" s="29" t="s">
        <v>10</v>
      </c>
      <c r="C5" s="46">
        <v>18369.8</v>
      </c>
      <c r="D5" s="14">
        <f ca="1">(12*12/(COUNTA(C:C)-1))*SUMIF($AI$2:INDIRECT("ai"&amp;COUNTA(C:C)),ROW(D5)-1,$AN$2:INDIRECT("an"&amp;COUNTA(C:C)))</f>
        <v>0.8175789956598659</v>
      </c>
      <c r="E5" s="47"/>
      <c r="F5" s="48"/>
      <c r="G5" s="28"/>
      <c r="H5" s="44">
        <f ca="1" t="shared" si="2"/>
      </c>
      <c r="I5" s="45">
        <f ca="1" t="shared" si="3"/>
      </c>
      <c r="J5" s="4"/>
      <c r="K5" s="4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9"/>
      <c r="X5" s="69"/>
      <c r="Y5" s="69"/>
      <c r="Z5" s="23">
        <f ca="1" t="shared" si="4"/>
        <v>33819.954653844085</v>
      </c>
      <c r="AA5" s="23">
        <f t="shared" si="0"/>
        <v>0.09021216927890467</v>
      </c>
      <c r="AB5">
        <f ca="1" t="shared" si="1"/>
        <v>0.09021216927890467</v>
      </c>
      <c r="AC5">
        <f ca="1">Z5*Z5+$Y$2*SUMPRODUCT($AC$2:AC4,INDIRECT("AB"&amp;(16-ROW(AB5))):$AB$13)</f>
        <v>1161121394.9595282</v>
      </c>
      <c r="AD5">
        <f ca="1" t="shared" si="5"/>
        <v>55392688.10254011</v>
      </c>
      <c r="AE5">
        <f ca="1" t="shared" si="6"/>
        <v>0.07292722135894955</v>
      </c>
      <c r="AF5" s="23">
        <f t="shared" si="7"/>
        <v>0.0056049370208086065</v>
      </c>
      <c r="AI5">
        <f t="shared" si="8"/>
        <v>4</v>
      </c>
      <c r="AK5">
        <f t="shared" si="9"/>
        <v>0</v>
      </c>
      <c r="AL5">
        <f ca="1">AVERAGE(INDIRECT("c"&amp;(2+AK5*12)):INDIRECT("c"&amp;(13+AK5*12)))</f>
        <v>22372.391666666663</v>
      </c>
      <c r="AM5">
        <f ca="1">SUMIF($AK$2:INDIRECT("ak"&amp;COUNTA(C:C)),FLOOR((ROW(AM5)-2)/12,1),$C$2:INDIRECT("c"&amp;COUNTA(C:C)))</f>
        <v>268468.69999999995</v>
      </c>
      <c r="AN5">
        <f t="shared" si="10"/>
        <v>0.06842436380851848</v>
      </c>
    </row>
    <row r="6" spans="1:40" ht="15.75" thickBot="1">
      <c r="A6" s="1" t="s">
        <v>21</v>
      </c>
      <c r="B6" s="29" t="s">
        <v>11</v>
      </c>
      <c r="C6" s="46">
        <v>26074</v>
      </c>
      <c r="D6" s="14">
        <f ca="1">(12*12/(COUNTA(C:C)-1))*SUMIF($AI$2:INDIRECT("ai"&amp;COUNTA(C:C)),ROW(D6)-1,$AN$2:INDIRECT("an"&amp;COUNTA(C:C)))</f>
        <v>1.1635382830761123</v>
      </c>
      <c r="E6" s="47"/>
      <c r="F6" s="48"/>
      <c r="G6" s="28"/>
      <c r="H6" s="44">
        <f ca="1" t="shared" si="2"/>
      </c>
      <c r="I6" s="45">
        <f ca="1" t="shared" si="3"/>
      </c>
      <c r="J6" s="4"/>
      <c r="K6" s="59" t="s">
        <v>17</v>
      </c>
      <c r="L6" s="58">
        <v>0.30035340730363735</v>
      </c>
      <c r="M6" s="4"/>
      <c r="N6" s="65" t="s">
        <v>46</v>
      </c>
      <c r="O6" s="67">
        <v>0</v>
      </c>
      <c r="P6" s="4"/>
      <c r="Q6" s="4"/>
      <c r="R6" s="4"/>
      <c r="S6" s="4"/>
      <c r="T6" s="4"/>
      <c r="U6" s="4"/>
      <c r="V6" s="4"/>
      <c r="W6" s="4"/>
      <c r="X6" s="70" t="s">
        <v>47</v>
      </c>
      <c r="Y6" s="71">
        <f>1.64*SQRT(AVERAGE(AE2:AE13))</f>
        <v>0.4815749059867285</v>
      </c>
      <c r="Z6" s="23">
        <f ca="1" t="shared" si="4"/>
        <v>33930.459688566305</v>
      </c>
      <c r="AA6" s="23">
        <f t="shared" si="0"/>
        <v>0.09021216927890467</v>
      </c>
      <c r="AB6">
        <f ca="1" t="shared" si="1"/>
        <v>0.09021216927890467</v>
      </c>
      <c r="AC6">
        <f ca="1">Z6*Z6+$Y$2*SUMPRODUCT($AC$2:AC5,INDIRECT("AB"&amp;(16-ROW(AB6))):$AB$13)</f>
        <v>1174520401.5324175</v>
      </c>
      <c r="AD6">
        <f ca="1" t="shared" si="5"/>
        <v>121218040.85491318</v>
      </c>
      <c r="AE6">
        <f ca="1" t="shared" si="6"/>
        <v>0.07828163078057844</v>
      </c>
      <c r="AF6" s="23">
        <f t="shared" si="7"/>
        <v>0.12835178962394023</v>
      </c>
      <c r="AI6">
        <f t="shared" si="8"/>
        <v>5</v>
      </c>
      <c r="AK6">
        <f t="shared" si="9"/>
        <v>0</v>
      </c>
      <c r="AL6">
        <f ca="1">AVERAGE(INDIRECT("c"&amp;(2+AK6*12)):INDIRECT("c"&amp;(13+AK6*12)))</f>
        <v>22372.391666666663</v>
      </c>
      <c r="AM6">
        <f ca="1">SUMIF($AK$2:INDIRECT("ak"&amp;COUNTA(C:C)),FLOOR((ROW(AM6)-2)/12,1),$C$2:INDIRECT("c"&amp;COUNTA(C:C)))</f>
        <v>268468.69999999995</v>
      </c>
      <c r="AN6">
        <f t="shared" si="10"/>
        <v>0.09712119140890542</v>
      </c>
    </row>
    <row r="7" spans="1:40" ht="15.75" thickBot="1">
      <c r="A7" s="1" t="s">
        <v>21</v>
      </c>
      <c r="B7" s="29" t="s">
        <v>12</v>
      </c>
      <c r="C7" s="46">
        <v>33019.75</v>
      </c>
      <c r="D7" s="14">
        <f ca="1">(12*12/(COUNTA(C:C)-1))*SUMIF($AI$2:INDIRECT("ai"&amp;COUNTA(C:C)),ROW(D7)-1,$AN$2:INDIRECT("an"&amp;COUNTA(C:C)))</f>
        <v>2.060480136124816</v>
      </c>
      <c r="E7" s="47"/>
      <c r="F7" s="48"/>
      <c r="G7" s="28"/>
      <c r="H7" s="44">
        <f ca="1" t="shared" si="2"/>
      </c>
      <c r="I7" s="45">
        <f ca="1" t="shared" si="3"/>
      </c>
      <c r="J7" s="4"/>
      <c r="K7" s="60" t="s">
        <v>18</v>
      </c>
      <c r="L7" s="58">
        <v>0</v>
      </c>
      <c r="M7" s="4"/>
      <c r="N7" s="62"/>
      <c r="O7" s="62"/>
      <c r="P7" s="4"/>
      <c r="Q7" s="4"/>
      <c r="R7" s="4"/>
      <c r="S7" s="4"/>
      <c r="T7" s="4"/>
      <c r="U7" s="4"/>
      <c r="V7" s="4"/>
      <c r="W7" s="9"/>
      <c r="X7" s="69"/>
      <c r="Y7" s="69"/>
      <c r="Z7" s="23">
        <f ca="1" t="shared" si="4"/>
        <v>34040.96472328853</v>
      </c>
      <c r="AA7" s="23">
        <f t="shared" si="0"/>
        <v>0.09021216927890467</v>
      </c>
      <c r="AB7">
        <f ca="1" t="shared" si="1"/>
        <v>0.09021216927890467</v>
      </c>
      <c r="AC7">
        <f ca="1">Z7*Z7+$Y$2*SUMPRODUCT($AC$2:AC6,INDIRECT("AB"&amp;(16-ROW(AB7))):$AB$13)</f>
        <v>1188012056.4320242</v>
      </c>
      <c r="AD7">
        <f ca="1" t="shared" si="5"/>
        <v>408762900.1737444</v>
      </c>
      <c r="AE7">
        <f ca="1" t="shared" si="6"/>
        <v>0.0836286566450851</v>
      </c>
      <c r="AF7" s="23">
        <f t="shared" si="7"/>
        <v>0.021247081437361315</v>
      </c>
      <c r="AI7">
        <f t="shared" si="8"/>
        <v>6</v>
      </c>
      <c r="AK7">
        <f t="shared" si="9"/>
        <v>0</v>
      </c>
      <c r="AL7">
        <f ca="1">AVERAGE(INDIRECT("c"&amp;(2+AK7*12)):INDIRECT("c"&amp;(13+AK7*12)))</f>
        <v>22372.391666666663</v>
      </c>
      <c r="AM7">
        <f ca="1">SUMIF($AK$2:INDIRECT("ak"&amp;COUNTA(C:C)),FLOOR((ROW(AM7)-2)/12,1),$C$2:INDIRECT("c"&amp;COUNTA(C:C)))</f>
        <v>268468.69999999995</v>
      </c>
      <c r="AN7">
        <f t="shared" si="10"/>
        <v>0.12299292245241254</v>
      </c>
    </row>
    <row r="8" spans="1:40" ht="15.75" thickBot="1">
      <c r="A8" s="1" t="s">
        <v>21</v>
      </c>
      <c r="B8" s="29" t="s">
        <v>13</v>
      </c>
      <c r="C8" s="46">
        <v>36090</v>
      </c>
      <c r="D8" s="14">
        <f ca="1">(12*12/(COUNTA(C:C)-1))*SUMIF($AI$2:INDIRECT("ai"&amp;COUNTA(C:C)),ROW(D8)-1,$AN$2:INDIRECT("an"&amp;COUNTA(C:C)))</f>
        <v>1.796399047594534</v>
      </c>
      <c r="E8" s="47"/>
      <c r="F8" s="48"/>
      <c r="G8" s="28"/>
      <c r="H8" s="44">
        <f ca="1" t="shared" si="2"/>
      </c>
      <c r="I8" s="45">
        <f ca="1" t="shared" si="3"/>
      </c>
      <c r="J8" s="4"/>
      <c r="K8" s="61" t="s">
        <v>19</v>
      </c>
      <c r="L8" s="58">
        <v>0</v>
      </c>
      <c r="M8" s="4"/>
      <c r="N8" s="66" t="s">
        <v>53</v>
      </c>
      <c r="O8" s="68">
        <v>0.5</v>
      </c>
      <c r="P8" s="4"/>
      <c r="Q8" s="4"/>
      <c r="R8" s="4"/>
      <c r="S8" s="4"/>
      <c r="T8" s="4"/>
      <c r="U8" s="4"/>
      <c r="V8" s="4"/>
      <c r="W8" s="9"/>
      <c r="X8" s="69"/>
      <c r="Y8" s="69"/>
      <c r="Z8" s="23">
        <f ca="1" t="shared" si="4"/>
        <v>34151.46975801075</v>
      </c>
      <c r="AA8" s="23">
        <f t="shared" si="0"/>
        <v>0.09021216927890467</v>
      </c>
      <c r="AB8">
        <f ca="1" t="shared" si="1"/>
        <v>0.09021216927890467</v>
      </c>
      <c r="AC8">
        <f ca="1">Z8*Z8+$Y$2*SUMPRODUCT($AC$2:AC7,INDIRECT("AB"&amp;(16-ROW(AB8))):$AB$13)</f>
        <v>1201596831.4088285</v>
      </c>
      <c r="AD8">
        <f ca="1" t="shared" si="5"/>
        <v>332694626.228214</v>
      </c>
      <c r="AE8">
        <f ca="1" t="shared" si="6"/>
        <v>0.0889685340667481</v>
      </c>
      <c r="AF8" s="23">
        <f t="shared" si="7"/>
        <v>0.033189163941895125</v>
      </c>
      <c r="AI8">
        <f t="shared" si="8"/>
        <v>7</v>
      </c>
      <c r="AK8">
        <f t="shared" si="9"/>
        <v>0</v>
      </c>
      <c r="AL8">
        <f ca="1">AVERAGE(INDIRECT("c"&amp;(2+AK8*12)):INDIRECT("c"&amp;(13+AK8*12)))</f>
        <v>22372.391666666663</v>
      </c>
      <c r="AM8">
        <f ca="1">SUMIF($AK$2:INDIRECT("ak"&amp;COUNTA(C:C)),FLOOR((ROW(AM8)-2)/12,1),$C$2:INDIRECT("c"&amp;COUNTA(C:C)))</f>
        <v>268468.69999999995</v>
      </c>
      <c r="AN8">
        <f t="shared" si="10"/>
        <v>0.13442907869706974</v>
      </c>
    </row>
    <row r="9" spans="1:40" ht="15.75" thickBot="1">
      <c r="A9" s="1" t="s">
        <v>21</v>
      </c>
      <c r="B9" s="29" t="s">
        <v>14</v>
      </c>
      <c r="C9" s="46">
        <v>38782.75</v>
      </c>
      <c r="D9" s="14">
        <f ca="1">(12*12/(COUNTA(C:C)-1))*SUMIF($AI$2:INDIRECT("ai"&amp;COUNTA(C:C)),ROW(D9)-1,$AN$2:INDIRECT("an"&amp;COUNTA(C:C)))</f>
        <v>1.504202586396841</v>
      </c>
      <c r="E9" s="47"/>
      <c r="F9" s="48"/>
      <c r="G9" s="28"/>
      <c r="H9" s="44">
        <f ca="1" t="shared" si="2"/>
      </c>
      <c r="I9" s="45">
        <f ca="1" t="shared" si="3"/>
      </c>
      <c r="J9" s="4"/>
      <c r="K9" s="62"/>
      <c r="L9" s="63"/>
      <c r="M9" s="4"/>
      <c r="N9" s="4"/>
      <c r="O9" s="4"/>
      <c r="P9" s="4"/>
      <c r="Q9" s="4"/>
      <c r="R9" s="4"/>
      <c r="S9" s="4"/>
      <c r="T9" s="4"/>
      <c r="U9" s="4"/>
      <c r="V9" s="4"/>
      <c r="W9" s="9"/>
      <c r="X9" s="69"/>
      <c r="Y9" s="69"/>
      <c r="Z9" s="23">
        <f ca="1" t="shared" si="4"/>
        <v>34261.97479273297</v>
      </c>
      <c r="AA9" s="23">
        <f t="shared" si="0"/>
        <v>0.09021216927890467</v>
      </c>
      <c r="AB9">
        <f ca="1" t="shared" si="1"/>
        <v>0.09021216927890467</v>
      </c>
      <c r="AC9">
        <f ca="1">Z9*Z9+$Y$2*SUMPRODUCT($AC$2:AC8,INDIRECT("AB"&amp;(16-ROW(AB9))):$AB$13)</f>
        <v>1215275200.6153905</v>
      </c>
      <c r="AD9">
        <f ca="1" t="shared" si="5"/>
        <v>248857101.62619808</v>
      </c>
      <c r="AE9">
        <f ca="1" t="shared" si="6"/>
        <v>0.09430149518700143</v>
      </c>
      <c r="AF9" s="23">
        <f t="shared" si="7"/>
        <v>0.055411451328946655</v>
      </c>
      <c r="AI9">
        <f t="shared" si="8"/>
        <v>8</v>
      </c>
      <c r="AK9">
        <f t="shared" si="9"/>
        <v>0</v>
      </c>
      <c r="AL9">
        <f ca="1">AVERAGE(INDIRECT("c"&amp;(2+AK9*12)):INDIRECT("c"&amp;(13+AK9*12)))</f>
        <v>22372.391666666663</v>
      </c>
      <c r="AM9">
        <f ca="1">SUMIF($AK$2:INDIRECT("ak"&amp;COUNTA(C:C)),FLOOR((ROW(AM9)-2)/12,1),$C$2:INDIRECT("c"&amp;COUNTA(C:C)))</f>
        <v>268468.69999999995</v>
      </c>
      <c r="AN9">
        <f t="shared" si="10"/>
        <v>0.14445911199331618</v>
      </c>
    </row>
    <row r="10" spans="1:40" ht="15.75" thickBot="1">
      <c r="A10" s="1" t="s">
        <v>21</v>
      </c>
      <c r="B10" s="29" t="s">
        <v>15</v>
      </c>
      <c r="C10" s="46">
        <v>36737.25</v>
      </c>
      <c r="D10" s="14">
        <f ca="1">(12*12/(COUNTA(C:C)-1))*SUMIF($AI$2:INDIRECT("ai"&amp;COUNTA(C:C)),ROW(D10)-1,$AN$2:INDIRECT("an"&amp;COUNTA(C:C)))</f>
        <v>1.1482340274169076</v>
      </c>
      <c r="E10" s="47"/>
      <c r="F10" s="48"/>
      <c r="G10" s="28"/>
      <c r="H10" s="44">
        <f ca="1" t="shared" si="2"/>
      </c>
      <c r="I10" s="45">
        <f ca="1" t="shared" si="3"/>
      </c>
      <c r="J10" s="4"/>
      <c r="K10" s="64" t="s">
        <v>20</v>
      </c>
      <c r="L10" s="58">
        <f ca="1">(1-Peso_ConfInt)*SQRT(AVERAGE(AG14:INDIRECT("ag"&amp;COUNTA(C:C))))+Peso_ConfInt*AVERAGE($C$14:INDIRECT("c"&amp;COUNTA(C:C)))*SQRT(AVERAGE(AE2:AE13))</f>
        <v>9716.311285935835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70" t="s">
        <v>48</v>
      </c>
      <c r="Y10" s="71">
        <f ca="1">SQRT(AVERAGE(AH14:INDIRECT("ah"&amp;COUNTA(C:C))))</f>
        <v>0.2375772346242812</v>
      </c>
      <c r="Z10" s="23">
        <f ca="1" t="shared" si="4"/>
        <v>34372.479827455194</v>
      </c>
      <c r="AA10" s="23">
        <f t="shared" si="0"/>
        <v>0.09021216927890467</v>
      </c>
      <c r="AB10">
        <f ca="1" t="shared" si="1"/>
        <v>0.09021216927890467</v>
      </c>
      <c r="AC10">
        <f ca="1">Z10*Z10+$Y$2*SUMPRODUCT($AC$2:AC9,INDIRECT("AB"&amp;(16-ROW(AB10))):$AB$13)</f>
        <v>1229047640.618579</v>
      </c>
      <c r="AD10">
        <f ca="1" t="shared" si="5"/>
        <v>154193481.46530467</v>
      </c>
      <c r="AE10">
        <f ca="1" t="shared" si="6"/>
        <v>0.09962776923225374</v>
      </c>
      <c r="AF10" s="23">
        <f t="shared" si="7"/>
        <v>0.08899080221636653</v>
      </c>
      <c r="AI10">
        <f t="shared" si="8"/>
        <v>9</v>
      </c>
      <c r="AK10">
        <f t="shared" si="9"/>
        <v>0</v>
      </c>
      <c r="AL10">
        <f ca="1">AVERAGE(INDIRECT("c"&amp;(2+AK10*12)):INDIRECT("c"&amp;(13+AK10*12)))</f>
        <v>22372.391666666663</v>
      </c>
      <c r="AM10">
        <f ca="1">SUMIF($AK$2:INDIRECT("ak"&amp;COUNTA(C:C)),FLOOR((ROW(AM10)-2)/12,1),$C$2:INDIRECT("c"&amp;COUNTA(C:C)))</f>
        <v>268468.69999999995</v>
      </c>
      <c r="AN10">
        <f t="shared" si="10"/>
        <v>0.13683997426888128</v>
      </c>
    </row>
    <row r="11" spans="1:40" ht="15">
      <c r="A11" s="1" t="s">
        <v>21</v>
      </c>
      <c r="B11" s="29" t="s">
        <v>16</v>
      </c>
      <c r="C11" s="46">
        <v>20158.4</v>
      </c>
      <c r="D11" s="14">
        <f ca="1">(12*12/(COUNTA(C:C)-1))*SUMIF($AI$2:INDIRECT("ai"&amp;COUNTA(C:C)),ROW(D11)-1,$AN$2:INDIRECT("an"&amp;COUNTA(C:C)))</f>
        <v>0.857489995376666</v>
      </c>
      <c r="E11" s="49"/>
      <c r="F11" s="50"/>
      <c r="G11" s="28"/>
      <c r="H11" s="44">
        <f ca="1" t="shared" si="2"/>
      </c>
      <c r="I11" s="45">
        <f ca="1" t="shared" si="3"/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2"/>
      <c r="X11" s="69"/>
      <c r="Y11" s="69"/>
      <c r="Z11" s="23">
        <f ca="1" t="shared" si="4"/>
        <v>34482.98486217742</v>
      </c>
      <c r="AA11" s="23">
        <f t="shared" si="0"/>
        <v>0.09021216927890467</v>
      </c>
      <c r="AB11">
        <f ca="1" t="shared" si="1"/>
        <v>0.09021216927890467</v>
      </c>
      <c r="AC11">
        <f ca="1">Z11*Z11+$Y$2*SUMPRODUCT($AC$2:AC10,INDIRECT("AB"&amp;(16-ROW(AB11))):$AB$13)</f>
        <v>1242914630.4118648</v>
      </c>
      <c r="AD11">
        <f ca="1" t="shared" si="5"/>
        <v>91170071.22878706</v>
      </c>
      <c r="AE11">
        <f ca="1" t="shared" si="6"/>
        <v>0.1049475825704583</v>
      </c>
      <c r="AF11" s="23">
        <f t="shared" si="7"/>
        <v>0.029605632288862975</v>
      </c>
      <c r="AI11">
        <f t="shared" si="8"/>
        <v>10</v>
      </c>
      <c r="AK11">
        <f t="shared" si="9"/>
        <v>0</v>
      </c>
      <c r="AL11">
        <f ca="1">AVERAGE(INDIRECT("c"&amp;(2+AK11*12)):INDIRECT("c"&amp;(13+AK11*12)))</f>
        <v>22372.391666666663</v>
      </c>
      <c r="AM11">
        <f ca="1">SUMIF($AK$2:INDIRECT("ak"&amp;COUNTA(C:C)),FLOOR((ROW(AM11)-2)/12,1),$C$2:INDIRECT("c"&amp;COUNTA(C:C)))</f>
        <v>268468.69999999995</v>
      </c>
      <c r="AN11">
        <f t="shared" si="10"/>
        <v>0.0750865929622336</v>
      </c>
    </row>
    <row r="12" spans="1:40" ht="15.75" thickBot="1">
      <c r="A12" s="1" t="s">
        <v>21</v>
      </c>
      <c r="B12" s="29" t="s">
        <v>0</v>
      </c>
      <c r="C12" s="46">
        <v>15223.75</v>
      </c>
      <c r="D12" s="14">
        <f ca="1">(12*12/(COUNTA(C:C)-1))*SUMIF($AI$2:INDIRECT("ai"&amp;COUNTA(C:C)),ROW(D12)-1,$AN$2:INDIRECT("an"&amp;COUNTA(C:C)))</f>
        <v>0.6951243089617549</v>
      </c>
      <c r="E12" s="47"/>
      <c r="F12" s="48"/>
      <c r="G12" s="28"/>
      <c r="H12" s="44">
        <f ca="1" t="shared" si="2"/>
      </c>
      <c r="I12" s="45">
        <f ca="1" t="shared" si="3"/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"/>
      <c r="X12" s="69"/>
      <c r="Y12" s="69"/>
      <c r="Z12" s="23">
        <f ca="1" t="shared" si="4"/>
        <v>34593.48989689964</v>
      </c>
      <c r="AA12" s="23">
        <f t="shared" si="0"/>
        <v>0.09021216927890467</v>
      </c>
      <c r="AB12">
        <f ca="1" t="shared" si="1"/>
        <v>0.09021216927890467</v>
      </c>
      <c r="AC12">
        <f ca="1">Z12*Z12+$Y$2*SUMPRODUCT($AC$2:AC11,INDIRECT("AB"&amp;(16-ROW(AB12))):$AB$13)</f>
        <v>1256876651.4276772</v>
      </c>
      <c r="AD12">
        <f ca="1" t="shared" si="5"/>
        <v>63351544.588142745</v>
      </c>
      <c r="AE12">
        <f ca="1" t="shared" si="6"/>
        <v>0.1102611587664671</v>
      </c>
      <c r="AF12" s="23">
        <f t="shared" si="7"/>
        <v>0.011545513389090165</v>
      </c>
      <c r="AI12">
        <f t="shared" si="8"/>
        <v>11</v>
      </c>
      <c r="AK12">
        <f t="shared" si="9"/>
        <v>0</v>
      </c>
      <c r="AL12">
        <f ca="1">AVERAGE(INDIRECT("c"&amp;(2+AK12*12)):INDIRECT("c"&amp;(13+AK12*12)))</f>
        <v>22372.391666666663</v>
      </c>
      <c r="AM12">
        <f ca="1">SUMIF($AK$2:INDIRECT("ak"&amp;COUNTA(C:C)),FLOOR((ROW(AM12)-2)/12,1),$C$2:INDIRECT("c"&amp;COUNTA(C:C)))</f>
        <v>268468.69999999995</v>
      </c>
      <c r="AN12">
        <f t="shared" si="10"/>
        <v>0.0567058655254784</v>
      </c>
    </row>
    <row r="13" spans="1:40" ht="15.75" thickBot="1">
      <c r="A13" s="1" t="s">
        <v>21</v>
      </c>
      <c r="B13" s="29" t="s">
        <v>1</v>
      </c>
      <c r="C13" s="46">
        <v>10279</v>
      </c>
      <c r="D13" s="14">
        <f ca="1">(12*12/(COUNTA(C:C)-1))*SUMIF($AI$2:INDIRECT("ai"&amp;COUNTA(C:C)),ROW(D13)-1,$AN$2:INDIRECT("an"&amp;COUNTA(C:C)))</f>
        <v>0.463117526424251</v>
      </c>
      <c r="E13" s="55">
        <f>AVERAGE(C2:C13)</f>
        <v>22372.391666666663</v>
      </c>
      <c r="F13" s="56">
        <f>O8*(AVERAGE(C14:C25)-AVERAGE(C2:C13))/12</f>
        <v>110.50503472222242</v>
      </c>
      <c r="G13" s="28"/>
      <c r="H13" s="44">
        <f ca="1" t="shared" si="2"/>
      </c>
      <c r="I13" s="45">
        <f ca="1" t="shared" si="3"/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74" t="s">
        <v>49</v>
      </c>
      <c r="Y13" s="75">
        <f ca="1">MAX(INDIRECT("G"&amp;(COUNTA(C:C)+1)):INDIRECT("G"&amp;(COUNTA(C:C)+12)))</f>
        <v>69913.03819787467</v>
      </c>
      <c r="Z13" s="23">
        <f ca="1" t="shared" si="4"/>
        <v>34703.99493162186</v>
      </c>
      <c r="AA13" s="23">
        <f t="shared" si="0"/>
        <v>0.09021216927890467</v>
      </c>
      <c r="AB13">
        <f ca="1" t="shared" si="1"/>
        <v>0.09021216927890467</v>
      </c>
      <c r="AC13">
        <f ca="1">Z13*Z13+$Y$2*SUMPRODUCT($AC$2:AC12,INDIRECT("AB"&amp;(16-ROW(AB13))):$AB$13)</f>
        <v>1270934187.549822</v>
      </c>
      <c r="AD13">
        <f ca="1" t="shared" si="5"/>
        <v>29662755.109010704</v>
      </c>
      <c r="AE13">
        <f ca="1" t="shared" si="6"/>
        <v>0.11556871863619304</v>
      </c>
      <c r="AF13" s="23">
        <f t="shared" si="7"/>
        <v>0.0007378657865898001</v>
      </c>
      <c r="AI13">
        <f t="shared" si="8"/>
        <v>12</v>
      </c>
      <c r="AK13">
        <f t="shared" si="9"/>
        <v>0</v>
      </c>
      <c r="AL13">
        <f ca="1">AVERAGE(INDIRECT("c"&amp;(2+AK13*12)):INDIRECT("c"&amp;(13+AK13*12)))</f>
        <v>22372.391666666663</v>
      </c>
      <c r="AM13">
        <f ca="1">SUMIF($AK$2:INDIRECT("ak"&amp;COUNTA(C:C)),FLOOR((ROW(AM13)-2)/12,1),$C$2:INDIRECT("c"&amp;COUNTA(C:C)))</f>
        <v>268468.69999999995</v>
      </c>
      <c r="AN13">
        <f t="shared" si="10"/>
        <v>0.03828751731579883</v>
      </c>
    </row>
    <row r="14" spans="1:43" ht="15.75" thickBot="1">
      <c r="A14" s="1">
        <v>2005</v>
      </c>
      <c r="B14" s="29" t="s">
        <v>7</v>
      </c>
      <c r="C14" s="46">
        <v>11453.6</v>
      </c>
      <c r="D14" s="54">
        <f aca="true" t="shared" si="11" ref="D14:D45">IF(C14="","",Gamma*(C14/E14)+(1-Gamma)*D2)</f>
        <v>0.4214651179305754</v>
      </c>
      <c r="E14" s="55">
        <f aca="true" t="shared" si="12" ref="E14:E45">IF(C14="","",Alpha*(C14/D2)+(1-Alpha)*(E13+F13))</f>
        <v>23892.38931676723</v>
      </c>
      <c r="F14" s="56">
        <f aca="true" t="shared" si="13" ref="F14:F45">IF(C14="","",Beta*(E14-E13)+(1-Beta)*F13)</f>
        <v>110.50503472222242</v>
      </c>
      <c r="G14" s="57">
        <f ca="1">IF(ROW(G14)&gt;COUNTA(C:C)+12,"",IF(C13="",(INDIRECT("E"&amp;COUNTA(C:C))+(ROW(G13)-COUNTA(C:C))*INDIRECT("F"&amp;COUNTA(C:C)))*INDIRECT("D"&amp;(ROW(D14)-12)),(E13+F13)*D2))</f>
        <v>9475.756709671812</v>
      </c>
      <c r="H14" s="44">
        <f ca="1" t="shared" si="2"/>
      </c>
      <c r="I14" s="45">
        <f ca="1" t="shared" si="3"/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2"/>
      <c r="Y14" s="62"/>
      <c r="AF14" s="23">
        <f t="shared" si="7"/>
        <v>0.001281150191047942</v>
      </c>
      <c r="AG14">
        <f>((C14-G14))^2</f>
        <v>3911864.081096234</v>
      </c>
      <c r="AH14">
        <f>IF(C14="","",((G14-C14)/G14)^2)</f>
        <v>0.04356682922721644</v>
      </c>
      <c r="AI14">
        <f t="shared" si="8"/>
        <v>1</v>
      </c>
      <c r="AK14">
        <f t="shared" si="9"/>
        <v>1</v>
      </c>
      <c r="AL14">
        <f ca="1">AVERAGE(INDIRECT("c"&amp;(2+AK14*12)):INDIRECT("c"&amp;(13+AK14*12)))</f>
        <v>25024.5125</v>
      </c>
      <c r="AM14">
        <f ca="1">SUMIF($AK$2:INDIRECT("ak"&amp;COUNTA(C:C)),FLOOR((ROW(AM14)-2)/12,1),$C$2:INDIRECT("c"&amp;COUNTA(C:C)))</f>
        <v>300294.15</v>
      </c>
      <c r="AN14">
        <f t="shared" si="10"/>
        <v>0.038141269152262874</v>
      </c>
      <c r="AP14" s="23">
        <f>C14-G14</f>
        <v>1977.8432903281882</v>
      </c>
      <c r="AQ14">
        <f ca="1">AP14*AP15/SUMSQ($AP$14:INDIRECT("AP"&amp;COUNTA(C:C)))</f>
        <v>0.000824051929341798</v>
      </c>
    </row>
    <row r="15" spans="1:43" ht="15.75" thickBot="1">
      <c r="A15" s="1" t="s">
        <v>21</v>
      </c>
      <c r="B15" s="29" t="s">
        <v>8</v>
      </c>
      <c r="C15" s="46">
        <v>12439</v>
      </c>
      <c r="D15" s="54">
        <f t="shared" si="11"/>
        <v>0.43957112101701623</v>
      </c>
      <c r="E15" s="55">
        <f t="shared" si="12"/>
        <v>25292.95518559254</v>
      </c>
      <c r="F15" s="56">
        <f t="shared" si="13"/>
        <v>110.50503472222242</v>
      </c>
      <c r="G15" s="57">
        <f aca="true" ca="1" t="shared" si="14" ref="G15:G78">IF(ROW(G15)&gt;COUNTA(C$1:C$65536)+12,"",IF(C14="",(INDIRECT("E"&amp;COUNTA(C$1:C$65536))+(ROW(G14)-COUNTA(C$1:C$65536))*INDIRECT("F"&amp;COUNTA(C$1:C$65536)))*INDIRECT("D"&amp;(ROW(D15)-12)),(E14+F14)*D3))</f>
        <v>10550.979177737225</v>
      </c>
      <c r="H15" s="44">
        <f ca="1" t="shared" si="2"/>
      </c>
      <c r="I15" s="45">
        <f ca="1" t="shared" si="3"/>
      </c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76" t="s">
        <v>50</v>
      </c>
      <c r="Y15" s="77">
        <f ca="1">SUM(INDIRECT("G"&amp;(COUNTA(C:C)+1)):INDIRECT("G"&amp;(COUNTA(C:C)+12)))</f>
        <v>408247.6429146662</v>
      </c>
      <c r="AF15" s="23">
        <f t="shared" si="7"/>
        <v>0.0024722572401801118</v>
      </c>
      <c r="AG15">
        <f aca="true" t="shared" si="15" ref="AG15:AG78">((C15-G15))^2</f>
        <v>3564622.6252978058</v>
      </c>
      <c r="AH15">
        <f aca="true" t="shared" si="16" ref="AH15:AH78">IF(C15="","",((G15-C15)/G15)^2)</f>
        <v>0.03202049397246186</v>
      </c>
      <c r="AI15">
        <f t="shared" si="8"/>
        <v>2</v>
      </c>
      <c r="AK15">
        <f t="shared" si="9"/>
        <v>1</v>
      </c>
      <c r="AL15">
        <f ca="1">AVERAGE(INDIRECT("c"&amp;(2+AK15*12)):INDIRECT("c"&amp;(13+AK15*12)))</f>
        <v>25024.5125</v>
      </c>
      <c r="AM15">
        <f ca="1">SUMIF($AK$2:INDIRECT("ak"&amp;COUNTA(C:C)),FLOOR((ROW(AM15)-2)/12,1),$C$2:INDIRECT("c"&amp;COUNTA(C:C)))</f>
        <v>300294.15</v>
      </c>
      <c r="AN15">
        <f t="shared" si="10"/>
        <v>0.04142271835798333</v>
      </c>
      <c r="AP15" s="23">
        <f aca="true" t="shared" si="17" ref="AP15:AP78">C15-G15</f>
        <v>1888.0208222627753</v>
      </c>
      <c r="AQ15">
        <f ca="1">AP15*AP16/SUMSQ($AP$14:INDIRECT("AP"&amp;COUNTA(C:C)))</f>
        <v>-3.876038926935E-05</v>
      </c>
    </row>
    <row r="16" spans="1:43" ht="15">
      <c r="A16" s="1" t="s">
        <v>21</v>
      </c>
      <c r="B16" s="29" t="s">
        <v>9</v>
      </c>
      <c r="C16" s="46">
        <v>15982.25</v>
      </c>
      <c r="D16" s="54">
        <f t="shared" si="11"/>
        <v>0.6327988540206589</v>
      </c>
      <c r="E16" s="55">
        <f t="shared" si="12"/>
        <v>25359.303957770193</v>
      </c>
      <c r="F16" s="56">
        <f t="shared" si="13"/>
        <v>110.50503472222242</v>
      </c>
      <c r="G16" s="57">
        <f ca="1" t="shared" si="14"/>
        <v>16075.280515574577</v>
      </c>
      <c r="H16" s="44">
        <f ca="1" t="shared" si="2"/>
      </c>
      <c r="I16" s="45">
        <f ca="1" t="shared" si="3"/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9"/>
      <c r="X16" s="69"/>
      <c r="Y16" s="69"/>
      <c r="AF16" s="23">
        <f t="shared" si="7"/>
        <v>0.004292312828840129</v>
      </c>
      <c r="AG16">
        <f t="shared" si="15"/>
        <v>8654.676828071668</v>
      </c>
      <c r="AH16">
        <f t="shared" si="16"/>
        <v>3.349143340207112E-05</v>
      </c>
      <c r="AI16">
        <f t="shared" si="8"/>
        <v>3</v>
      </c>
      <c r="AK16">
        <f t="shared" si="9"/>
        <v>1</v>
      </c>
      <c r="AL16">
        <f ca="1">AVERAGE(INDIRECT("c"&amp;(2+AK16*12)):INDIRECT("c"&amp;(13+AK16*12)))</f>
        <v>25024.5125</v>
      </c>
      <c r="AM16">
        <f ca="1">SUMIF($AK$2:INDIRECT("ak"&amp;COUNTA(C:C)),FLOOR((ROW(AM16)-2)/12,1),$C$2:INDIRECT("c"&amp;COUNTA(C:C)))</f>
        <v>300294.15</v>
      </c>
      <c r="AN16">
        <f t="shared" si="10"/>
        <v>0.05322198251281285</v>
      </c>
      <c r="AP16" s="23">
        <f t="shared" si="17"/>
        <v>-93.0305155745773</v>
      </c>
      <c r="AQ16">
        <f ca="1">AP16*AP17/SUMSQ($AP$14:INDIRECT("AP"&amp;COUNTA(C:C)))</f>
        <v>3.200531695363431E-05</v>
      </c>
    </row>
    <row r="17" spans="1:43" ht="15.75" thickBot="1">
      <c r="A17" s="1" t="s">
        <v>21</v>
      </c>
      <c r="B17" s="29" t="s">
        <v>10</v>
      </c>
      <c r="C17" s="46">
        <v>19264.6</v>
      </c>
      <c r="D17" s="54">
        <f t="shared" si="11"/>
        <v>0.8175789956598659</v>
      </c>
      <c r="E17" s="55">
        <f t="shared" si="12"/>
        <v>24897.087317369267</v>
      </c>
      <c r="F17" s="56">
        <f t="shared" si="13"/>
        <v>110.50503472222242</v>
      </c>
      <c r="G17" s="57">
        <f ca="1" t="shared" si="14"/>
        <v>20823.58085573057</v>
      </c>
      <c r="H17" s="44">
        <f ca="1" t="shared" si="2"/>
      </c>
      <c r="I17" s="45">
        <f ca="1" t="shared" si="3"/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9"/>
      <c r="X17" s="69"/>
      <c r="Y17" s="69"/>
      <c r="AF17" s="23">
        <f t="shared" si="7"/>
        <v>0.005717535646572195</v>
      </c>
      <c r="AG17">
        <f t="shared" si="15"/>
        <v>2430421.3085344303</v>
      </c>
      <c r="AH17">
        <f t="shared" si="16"/>
        <v>0.0056049370208086065</v>
      </c>
      <c r="AI17">
        <f t="shared" si="8"/>
        <v>4</v>
      </c>
      <c r="AK17">
        <f t="shared" si="9"/>
        <v>1</v>
      </c>
      <c r="AL17">
        <f ca="1">AVERAGE(INDIRECT("c"&amp;(2+AK17*12)):INDIRECT("c"&amp;(13+AK17*12)))</f>
        <v>25024.5125</v>
      </c>
      <c r="AM17">
        <f ca="1">SUMIF($AK$2:INDIRECT("ak"&amp;COUNTA(C:C)),FLOOR((ROW(AM17)-2)/12,1),$C$2:INDIRECT("c"&amp;COUNTA(C:C)))</f>
        <v>300294.15</v>
      </c>
      <c r="AN17">
        <f t="shared" si="10"/>
        <v>0.06415243187388098</v>
      </c>
      <c r="AP17" s="23">
        <f t="shared" si="17"/>
        <v>-1558.9808557305732</v>
      </c>
      <c r="AQ17">
        <f ca="1">AP17*AP18/SUMSQ($AP$14:INDIRECT("AP"&amp;COUNTA(C:C)))</f>
        <v>-0.0035863298197278477</v>
      </c>
    </row>
    <row r="18" spans="1:43" ht="15.75" thickBot="1">
      <c r="A18" s="1" t="s">
        <v>21</v>
      </c>
      <c r="B18" s="29" t="s">
        <v>11</v>
      </c>
      <c r="C18" s="46">
        <v>39521.75</v>
      </c>
      <c r="D18" s="54">
        <f t="shared" si="11"/>
        <v>1.1635382830761123</v>
      </c>
      <c r="E18" s="55">
        <f t="shared" si="12"/>
        <v>27698.54099099574</v>
      </c>
      <c r="F18" s="56">
        <f t="shared" si="13"/>
        <v>110.50503472222242</v>
      </c>
      <c r="G18" s="57">
        <f ca="1" t="shared" si="14"/>
        <v>29097.29106921985</v>
      </c>
      <c r="H18" s="44">
        <f ca="1" t="shared" si="2"/>
      </c>
      <c r="I18" s="45">
        <f ca="1" t="shared" si="3"/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78" t="s">
        <v>51</v>
      </c>
      <c r="Y18" s="79">
        <f ca="1">SUM(AQ14:INDIRECT("aq"&amp;COUNTA(C:C)))</f>
        <v>0.23539976667302673</v>
      </c>
      <c r="AF18" s="23">
        <f t="shared" si="7"/>
        <v>0.011010237482016334</v>
      </c>
      <c r="AG18">
        <f t="shared" si="15"/>
        <v>108669343.99952205</v>
      </c>
      <c r="AH18">
        <f t="shared" si="16"/>
        <v>0.12835178962394023</v>
      </c>
      <c r="AI18">
        <f t="shared" si="8"/>
        <v>5</v>
      </c>
      <c r="AK18">
        <f t="shared" si="9"/>
        <v>1</v>
      </c>
      <c r="AL18">
        <f ca="1">AVERAGE(INDIRECT("c"&amp;(2+AK18*12)):INDIRECT("c"&amp;(13+AK18*12)))</f>
        <v>25024.5125</v>
      </c>
      <c r="AM18">
        <f ca="1">SUMIF($AK$2:INDIRECT("ak"&amp;COUNTA(C:C)),FLOOR((ROW(AM18)-2)/12,1),$C$2:INDIRECT("c"&amp;COUNTA(C:C)))</f>
        <v>300294.15</v>
      </c>
      <c r="AN18">
        <f t="shared" si="10"/>
        <v>0.1316101229411229</v>
      </c>
      <c r="AP18" s="23">
        <f t="shared" si="17"/>
        <v>10424.45893078015</v>
      </c>
      <c r="AQ18">
        <f ca="1">AP18*AP19/SUMSQ($AP$14:INDIRECT("AP"&amp;COUNTA(C:C)))</f>
        <v>0.019213815206344298</v>
      </c>
    </row>
    <row r="19" spans="1:43" ht="15">
      <c r="A19" s="1" t="s">
        <v>21</v>
      </c>
      <c r="B19" s="29" t="s">
        <v>12</v>
      </c>
      <c r="C19" s="46">
        <v>65652.25</v>
      </c>
      <c r="D19" s="54">
        <f t="shared" si="11"/>
        <v>2.060480136124816</v>
      </c>
      <c r="E19" s="55">
        <f t="shared" si="12"/>
        <v>29026.54413434489</v>
      </c>
      <c r="F19" s="56">
        <f t="shared" si="13"/>
        <v>110.50503472222242</v>
      </c>
      <c r="G19" s="57">
        <f ca="1" t="shared" si="14"/>
        <v>57299.98694057263</v>
      </c>
      <c r="H19" s="44">
        <f ca="1" t="shared" si="2"/>
      </c>
      <c r="I19" s="45">
        <f ca="1" t="shared" si="3"/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"/>
      <c r="AF19" s="23">
        <f t="shared" si="7"/>
        <v>0.04657178751447115</v>
      </c>
      <c r="AG19">
        <f t="shared" si="15"/>
        <v>69760298.21387509</v>
      </c>
      <c r="AH19">
        <f t="shared" si="16"/>
        <v>0.021247081437361315</v>
      </c>
      <c r="AI19">
        <f t="shared" si="8"/>
        <v>6</v>
      </c>
      <c r="AK19">
        <f t="shared" si="9"/>
        <v>1</v>
      </c>
      <c r="AL19">
        <f ca="1">AVERAGE(INDIRECT("c"&amp;(2+AK19*12)):INDIRECT("c"&amp;(13+AK19*12)))</f>
        <v>25024.5125</v>
      </c>
      <c r="AM19">
        <f ca="1">SUMIF($AK$2:INDIRECT("ak"&amp;COUNTA(C:C)),FLOOR((ROW(AM19)-2)/12,1),$C$2:INDIRECT("c"&amp;COUNTA(C:C)))</f>
        <v>300294.15</v>
      </c>
      <c r="AN19">
        <f t="shared" si="10"/>
        <v>0.21862647007942043</v>
      </c>
      <c r="AP19" s="23">
        <f t="shared" si="17"/>
        <v>8352.263059427372</v>
      </c>
      <c r="AQ19">
        <f ca="1">AP19*AP20/SUMSQ($AP$14:INDIRECT("AP"&amp;COUNTA(C:C)))</f>
        <v>-0.01757545697924638</v>
      </c>
    </row>
    <row r="20" spans="1:43" ht="15">
      <c r="A20" s="1" t="s">
        <v>21</v>
      </c>
      <c r="B20" s="29" t="s">
        <v>13</v>
      </c>
      <c r="C20" s="46">
        <v>42806.2</v>
      </c>
      <c r="D20" s="54">
        <f t="shared" si="11"/>
        <v>1.796399047594534</v>
      </c>
      <c r="E20" s="55">
        <f t="shared" si="12"/>
        <v>27542.72626174948</v>
      </c>
      <c r="F20" s="56">
        <f t="shared" si="13"/>
        <v>110.50503472222242</v>
      </c>
      <c r="G20" s="57">
        <f ca="1" t="shared" si="14"/>
        <v>52341.767377027274</v>
      </c>
      <c r="H20" s="44">
        <f ca="1" t="shared" si="2"/>
      </c>
      <c r="I20" s="45">
        <f ca="1" t="shared" si="3"/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"/>
      <c r="AF20" s="23">
        <f t="shared" si="7"/>
        <v>0.007100491416803405</v>
      </c>
      <c r="AG20">
        <f t="shared" si="15"/>
        <v>90927045.20182686</v>
      </c>
      <c r="AH20">
        <f t="shared" si="16"/>
        <v>0.033189163941895125</v>
      </c>
      <c r="AI20">
        <f t="shared" si="8"/>
        <v>7</v>
      </c>
      <c r="AK20">
        <f t="shared" si="9"/>
        <v>1</v>
      </c>
      <c r="AL20">
        <f ca="1">AVERAGE(INDIRECT("c"&amp;(2+AK20*12)):INDIRECT("c"&amp;(13+AK20*12)))</f>
        <v>25024.5125</v>
      </c>
      <c r="AM20">
        <f ca="1">SUMIF($AK$2:INDIRECT("ak"&amp;COUNTA(C:C)),FLOOR((ROW(AM20)-2)/12,1),$C$2:INDIRECT("c"&amp;COUNTA(C:C)))</f>
        <v>300294.15</v>
      </c>
      <c r="AN20">
        <f t="shared" si="10"/>
        <v>0.14254756544541408</v>
      </c>
      <c r="AP20" s="23">
        <f t="shared" si="17"/>
        <v>-9535.567377027277</v>
      </c>
      <c r="AQ20">
        <f ca="1">AP20*AP21/SUMSQ($AP$14:INDIRECT("AP"&amp;COUNTA(C:C)))</f>
        <v>0.020604137602080932</v>
      </c>
    </row>
    <row r="21" spans="1:43" ht="15">
      <c r="A21" s="1" t="s">
        <v>21</v>
      </c>
      <c r="B21" s="29" t="s">
        <v>14</v>
      </c>
      <c r="C21" s="46">
        <v>31804.5</v>
      </c>
      <c r="D21" s="54">
        <f t="shared" si="11"/>
        <v>1.504202586396841</v>
      </c>
      <c r="E21" s="55">
        <f t="shared" si="12"/>
        <v>25698.089716707567</v>
      </c>
      <c r="F21" s="56">
        <f t="shared" si="13"/>
        <v>110.50503472222242</v>
      </c>
      <c r="G21" s="57">
        <f ca="1" t="shared" si="14"/>
        <v>41596.062038382806</v>
      </c>
      <c r="H21" s="44">
        <f ca="1" t="shared" si="2"/>
      </c>
      <c r="I21" s="45">
        <f ca="1" t="shared" si="3"/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9"/>
      <c r="AF21" s="23">
        <f t="shared" si="7"/>
        <v>0.0003606721961303509</v>
      </c>
      <c r="AG21">
        <f t="shared" si="15"/>
        <v>95874687.15149926</v>
      </c>
      <c r="AH21">
        <f t="shared" si="16"/>
        <v>0.055411451328946655</v>
      </c>
      <c r="AI21">
        <f t="shared" si="8"/>
        <v>8</v>
      </c>
      <c r="AK21">
        <f t="shared" si="9"/>
        <v>1</v>
      </c>
      <c r="AL21">
        <f ca="1">AVERAGE(INDIRECT("c"&amp;(2+AK21*12)):INDIRECT("c"&amp;(13+AK21*12)))</f>
        <v>25024.5125</v>
      </c>
      <c r="AM21">
        <f ca="1">SUMIF($AK$2:INDIRECT("ak"&amp;COUNTA(C:C)),FLOOR((ROW(AM21)-2)/12,1),$C$2:INDIRECT("c"&amp;COUNTA(C:C)))</f>
        <v>300294.15</v>
      </c>
      <c r="AN21">
        <f t="shared" si="10"/>
        <v>0.10591115411339182</v>
      </c>
      <c r="AP21" s="23">
        <f t="shared" si="17"/>
        <v>-9791.562038382806</v>
      </c>
      <c r="AQ21">
        <f ca="1">AP21*AP22/SUMSQ($AP$14:INDIRECT("AP"&amp;COUNTA(C:C)))</f>
        <v>0.019101841385373342</v>
      </c>
    </row>
    <row r="22" spans="1:43" ht="15">
      <c r="A22" s="1" t="s">
        <v>21</v>
      </c>
      <c r="B22" s="29" t="s">
        <v>15</v>
      </c>
      <c r="C22" s="46">
        <v>20794</v>
      </c>
      <c r="D22" s="54">
        <f t="shared" si="11"/>
        <v>1.1482340274169076</v>
      </c>
      <c r="E22" s="55">
        <f t="shared" si="12"/>
        <v>23496.160026823516</v>
      </c>
      <c r="F22" s="56">
        <f t="shared" si="13"/>
        <v>110.50503472222242</v>
      </c>
      <c r="G22" s="57">
        <f ca="1" t="shared" si="14"/>
        <v>29634.30669340509</v>
      </c>
      <c r="H22" s="44">
        <f ca="1" t="shared" si="2"/>
      </c>
      <c r="I22" s="45">
        <f ca="1" t="shared" si="3"/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"/>
      <c r="AF22" s="23">
        <f t="shared" si="7"/>
        <v>0.02077830920813103</v>
      </c>
      <c r="AG22">
        <f t="shared" si="15"/>
        <v>78151022.43346286</v>
      </c>
      <c r="AH22">
        <f t="shared" si="16"/>
        <v>0.08899080221636653</v>
      </c>
      <c r="AI22">
        <f t="shared" si="8"/>
        <v>9</v>
      </c>
      <c r="AK22">
        <f t="shared" si="9"/>
        <v>1</v>
      </c>
      <c r="AL22">
        <f ca="1">AVERAGE(INDIRECT("c"&amp;(2+AK22*12)):INDIRECT("c"&amp;(13+AK22*12)))</f>
        <v>25024.5125</v>
      </c>
      <c r="AM22">
        <f ca="1">SUMIF($AK$2:INDIRECT("ak"&amp;COUNTA(C:C)),FLOOR((ROW(AM22)-2)/12,1),$C$2:INDIRECT("c"&amp;COUNTA(C:C)))</f>
        <v>300294.15</v>
      </c>
      <c r="AN22">
        <f t="shared" si="10"/>
        <v>0.06924543818119666</v>
      </c>
      <c r="AP22" s="23">
        <f t="shared" si="17"/>
        <v>-8840.306693405091</v>
      </c>
      <c r="AQ22">
        <f ca="1">AP22*AP23/SUMSQ($AP$14:INDIRECT("AP"&amp;COUNTA(C:C)))</f>
        <v>0.006794760052852376</v>
      </c>
    </row>
    <row r="23" spans="1:43" ht="15">
      <c r="A23" s="1" t="s">
        <v>21</v>
      </c>
      <c r="B23" s="29" t="s">
        <v>16</v>
      </c>
      <c r="C23" s="46">
        <v>16759.5</v>
      </c>
      <c r="D23" s="54">
        <f t="shared" si="11"/>
        <v>0.857489995376666</v>
      </c>
      <c r="E23" s="55">
        <f t="shared" si="12"/>
        <v>22386.680396718304</v>
      </c>
      <c r="F23" s="56">
        <f t="shared" si="13"/>
        <v>110.50503472222242</v>
      </c>
      <c r="G23" s="57">
        <f ca="1" t="shared" si="14"/>
        <v>20242.47911448336</v>
      </c>
      <c r="H23" s="44">
        <f ca="1" t="shared" si="2"/>
      </c>
      <c r="I23" s="45">
        <f ca="1" t="shared" si="3"/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9"/>
      <c r="AF23" s="23">
        <f t="shared" si="7"/>
        <v>0.004788072309688144</v>
      </c>
      <c r="AG23">
        <f t="shared" si="15"/>
        <v>12131143.511927301</v>
      </c>
      <c r="AH23">
        <f t="shared" si="16"/>
        <v>0.029605632288862975</v>
      </c>
      <c r="AI23">
        <f t="shared" si="8"/>
        <v>10</v>
      </c>
      <c r="AK23">
        <f t="shared" si="9"/>
        <v>1</v>
      </c>
      <c r="AL23">
        <f ca="1">AVERAGE(INDIRECT("c"&amp;(2+AK23*12)):INDIRECT("c"&amp;(13+AK23*12)))</f>
        <v>25024.5125</v>
      </c>
      <c r="AM23">
        <f ca="1">SUMIF($AK$2:INDIRECT("ak"&amp;COUNTA(C:C)),FLOOR((ROW(AM23)-2)/12,1),$C$2:INDIRECT("c"&amp;COUNTA(C:C)))</f>
        <v>300294.15</v>
      </c>
      <c r="AN23">
        <f t="shared" si="10"/>
        <v>0.05581027802239903</v>
      </c>
      <c r="AP23" s="23">
        <f t="shared" si="17"/>
        <v>-3482.9791144833616</v>
      </c>
      <c r="AQ23">
        <f ca="1">AP23*AP24/SUMSQ($AP$14:INDIRECT("AP"&amp;COUNTA(C:C)))</f>
        <v>0.0012915287604454984</v>
      </c>
    </row>
    <row r="24" spans="1:43" ht="15">
      <c r="A24" s="1" t="s">
        <v>21</v>
      </c>
      <c r="B24" s="29" t="s">
        <v>0</v>
      </c>
      <c r="C24" s="46">
        <v>13958</v>
      </c>
      <c r="D24" s="54">
        <f t="shared" si="11"/>
        <v>0.6951243089617549</v>
      </c>
      <c r="E24" s="55">
        <f t="shared" si="12"/>
        <v>21771.13401721906</v>
      </c>
      <c r="F24" s="56">
        <f t="shared" si="13"/>
        <v>110.50503472222242</v>
      </c>
      <c r="G24" s="57">
        <f ca="1" t="shared" si="14"/>
        <v>15638.340476614558</v>
      </c>
      <c r="H24" s="44">
        <f ca="1" t="shared" si="2"/>
      </c>
      <c r="I24" s="45">
        <f ca="1" t="shared" si="3"/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9"/>
      <c r="AF24" s="23">
        <f t="shared" si="7"/>
        <v>0.014856608461721437</v>
      </c>
      <c r="AG24">
        <f t="shared" si="15"/>
        <v>2823544.117349239</v>
      </c>
      <c r="AH24">
        <f t="shared" si="16"/>
        <v>0.011545513389090165</v>
      </c>
      <c r="AI24">
        <f t="shared" si="8"/>
        <v>11</v>
      </c>
      <c r="AK24">
        <f t="shared" si="9"/>
        <v>1</v>
      </c>
      <c r="AL24">
        <f ca="1">AVERAGE(INDIRECT("c"&amp;(2+AK24*12)):INDIRECT("c"&amp;(13+AK24*12)))</f>
        <v>25024.5125</v>
      </c>
      <c r="AM24">
        <f ca="1">SUMIF($AK$2:INDIRECT("ak"&amp;COUNTA(C:C)),FLOOR((ROW(AM24)-2)/12,1),$C$2:INDIRECT("c"&amp;COUNTA(C:C)))</f>
        <v>300294.15</v>
      </c>
      <c r="AN24">
        <f t="shared" si="10"/>
        <v>0.0464810919560038</v>
      </c>
      <c r="AP24" s="23">
        <f t="shared" si="17"/>
        <v>-1680.3404766145577</v>
      </c>
      <c r="AQ24">
        <f ca="1">AP24*AP25/SUMSQ($AP$14:INDIRECT("AP"&amp;COUNTA(C:C)))</f>
        <v>0.00010207349022881349</v>
      </c>
    </row>
    <row r="25" spans="1:43" ht="15">
      <c r="A25" s="1" t="s">
        <v>21</v>
      </c>
      <c r="B25" s="29" t="s">
        <v>1</v>
      </c>
      <c r="C25" s="46">
        <v>9858.5</v>
      </c>
      <c r="D25" s="54">
        <f t="shared" si="11"/>
        <v>0.463117526424251</v>
      </c>
      <c r="E25" s="55">
        <f t="shared" si="12"/>
        <v>21703.113205997033</v>
      </c>
      <c r="F25" s="56">
        <f t="shared" si="13"/>
        <v>110.50503472222242</v>
      </c>
      <c r="G25" s="57">
        <f ca="1" t="shared" si="14"/>
        <v>10133.770551843341</v>
      </c>
      <c r="H25" s="44">
        <f ca="1" t="shared" si="2"/>
      </c>
      <c r="I25" s="45">
        <f ca="1" t="shared" si="3"/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9"/>
      <c r="AF25" s="23">
        <f t="shared" si="7"/>
        <v>0.0006967570163861472</v>
      </c>
      <c r="AG25">
        <f t="shared" si="15"/>
        <v>75773.87671213766</v>
      </c>
      <c r="AH25">
        <f t="shared" si="16"/>
        <v>0.0007378657865898001</v>
      </c>
      <c r="AI25">
        <f t="shared" si="8"/>
        <v>12</v>
      </c>
      <c r="AK25">
        <f t="shared" si="9"/>
        <v>1</v>
      </c>
      <c r="AL25">
        <f ca="1">AVERAGE(INDIRECT("c"&amp;(2+AK25*12)):INDIRECT("c"&amp;(13+AK25*12)))</f>
        <v>25024.5125</v>
      </c>
      <c r="AM25">
        <f ca="1">SUMIF($AK$2:INDIRECT("ak"&amp;COUNTA(C:C)),FLOOR((ROW(AM25)-2)/12,1),$C$2:INDIRECT("c"&amp;COUNTA(C:C)))</f>
        <v>300294.15</v>
      </c>
      <c r="AN25">
        <f t="shared" si="10"/>
        <v>0.032829477364111154</v>
      </c>
      <c r="AP25" s="23">
        <f t="shared" si="17"/>
        <v>-275.2705518433413</v>
      </c>
      <c r="AQ25">
        <f ca="1">AP25*AP26/SUMSQ($AP$14:INDIRECT("AP"&amp;COUNTA(C:C)))</f>
        <v>-1.9989643263757075E-05</v>
      </c>
    </row>
    <row r="26" spans="1:43" ht="15">
      <c r="A26" s="1">
        <v>2006</v>
      </c>
      <c r="B26" s="29" t="s">
        <v>7</v>
      </c>
      <c r="C26" s="46">
        <v>9522.75</v>
      </c>
      <c r="D26" s="54">
        <f t="shared" si="11"/>
        <v>0.4214651179305754</v>
      </c>
      <c r="E26" s="55">
        <f t="shared" si="12"/>
        <v>22048.127661616978</v>
      </c>
      <c r="F26" s="56">
        <f t="shared" si="13"/>
        <v>110.50503472222242</v>
      </c>
      <c r="G26" s="57">
        <f ca="1" t="shared" si="14"/>
        <v>9193.679184317292</v>
      </c>
      <c r="H26" s="44">
        <f ca="1" t="shared" si="2"/>
      </c>
      <c r="I26" s="45">
        <f ca="1" t="shared" si="3"/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9"/>
      <c r="AF26" s="23">
        <f t="shared" si="7"/>
        <v>0.023603950380997624</v>
      </c>
      <c r="AG26">
        <f t="shared" si="15"/>
        <v>108287.60173408258</v>
      </c>
      <c r="AH26">
        <f t="shared" si="16"/>
        <v>0.001281150191047942</v>
      </c>
      <c r="AI26">
        <f t="shared" si="8"/>
        <v>1</v>
      </c>
      <c r="AK26">
        <f t="shared" si="9"/>
        <v>2</v>
      </c>
      <c r="AL26">
        <f ca="1">AVERAGE(INDIRECT("c"&amp;(2+AK26*12)):INDIRECT("c"&amp;(13+AK26*12)))</f>
        <v>22337.07083333333</v>
      </c>
      <c r="AM26">
        <f ca="1">SUMIF($AK$2:INDIRECT("ak"&amp;COUNTA(C:C)),FLOOR((ROW(AM26)-2)/12,1),$C$2:INDIRECT("c"&amp;COUNTA(C:C)))</f>
        <v>268044.85</v>
      </c>
      <c r="AN26">
        <f t="shared" si="10"/>
        <v>0.035526703833332375</v>
      </c>
      <c r="AP26" s="23">
        <f t="shared" si="17"/>
        <v>329.0708156827077</v>
      </c>
      <c r="AQ26">
        <f ca="1">AP26*AP27/SUMSQ($AP$14:INDIRECT("AP"&amp;COUNTA(C:C)))</f>
        <v>3.516934094654385E-05</v>
      </c>
    </row>
    <row r="27" spans="1:43" ht="15">
      <c r="A27" s="1" t="s">
        <v>21</v>
      </c>
      <c r="B27" s="29" t="s">
        <v>8</v>
      </c>
      <c r="C27" s="46">
        <v>10224.6</v>
      </c>
      <c r="D27" s="54">
        <f t="shared" si="11"/>
        <v>0.43957112101701623</v>
      </c>
      <c r="E27" s="55">
        <f t="shared" si="12"/>
        <v>22489.552189463004</v>
      </c>
      <c r="F27" s="56">
        <f t="shared" si="13"/>
        <v>110.50503472222242</v>
      </c>
      <c r="G27" s="57">
        <f ca="1" t="shared" si="14"/>
        <v>9740.295014534133</v>
      </c>
      <c r="H27" s="44">
        <f ca="1" t="shared" si="2"/>
      </c>
      <c r="I27" s="45">
        <f ca="1" t="shared" si="3"/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9"/>
      <c r="AF27" s="23">
        <f t="shared" si="7"/>
        <v>0.005169839021844652</v>
      </c>
      <c r="AG27">
        <f t="shared" si="15"/>
        <v>234551.31894709414</v>
      </c>
      <c r="AH27">
        <f t="shared" si="16"/>
        <v>0.0024722572401801118</v>
      </c>
      <c r="AI27">
        <f t="shared" si="8"/>
        <v>2</v>
      </c>
      <c r="AK27">
        <f t="shared" si="9"/>
        <v>2</v>
      </c>
      <c r="AL27">
        <f ca="1">AVERAGE(INDIRECT("c"&amp;(2+AK27*12)):INDIRECT("c"&amp;(13+AK27*12)))</f>
        <v>22337.07083333333</v>
      </c>
      <c r="AM27">
        <f ca="1">SUMIF($AK$2:INDIRECT("ak"&amp;COUNTA(C:C)),FLOOR((ROW(AM27)-2)/12,1),$C$2:INDIRECT("c"&amp;COUNTA(C:C)))</f>
        <v>268044.85</v>
      </c>
      <c r="AN27">
        <f t="shared" si="10"/>
        <v>0.03814510892486836</v>
      </c>
      <c r="AP27" s="23">
        <f t="shared" si="17"/>
        <v>484.3049854658675</v>
      </c>
      <c r="AQ27">
        <f ca="1">AP27*AP28/SUMSQ($AP$14:INDIRECT("AP"&amp;COUNTA(C:C)))</f>
        <v>0.0001001372748377259</v>
      </c>
    </row>
    <row r="28" spans="1:43" ht="15">
      <c r="A28" s="1" t="s">
        <v>21</v>
      </c>
      <c r="B28" s="29" t="s">
        <v>9</v>
      </c>
      <c r="C28" s="46">
        <v>15238.25</v>
      </c>
      <c r="D28" s="54">
        <f t="shared" si="11"/>
        <v>0.6327988540206589</v>
      </c>
      <c r="E28" s="55">
        <f t="shared" si="12"/>
        <v>23044.778375194066</v>
      </c>
      <c r="F28" s="56">
        <f t="shared" si="13"/>
        <v>110.50503472222242</v>
      </c>
      <c r="G28" s="57">
        <f ca="1" t="shared" si="14"/>
        <v>14301.290312265726</v>
      </c>
      <c r="H28" s="44">
        <f ca="1" t="shared" si="2"/>
      </c>
      <c r="I28" s="45">
        <f ca="1" t="shared" si="3"/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9"/>
      <c r="AF28" s="23">
        <f t="shared" si="7"/>
        <v>0.010068175542199253</v>
      </c>
      <c r="AG28">
        <f t="shared" si="15"/>
        <v>877893.4564391078</v>
      </c>
      <c r="AH28">
        <f t="shared" si="16"/>
        <v>0.004292312828840129</v>
      </c>
      <c r="AI28">
        <f t="shared" si="8"/>
        <v>3</v>
      </c>
      <c r="AK28">
        <f t="shared" si="9"/>
        <v>2</v>
      </c>
      <c r="AL28">
        <f ca="1">AVERAGE(INDIRECT("c"&amp;(2+AK28*12)):INDIRECT("c"&amp;(13+AK28*12)))</f>
        <v>22337.07083333333</v>
      </c>
      <c r="AM28">
        <f ca="1">SUMIF($AK$2:INDIRECT("ak"&amp;COUNTA(C:C)),FLOOR((ROW(AM28)-2)/12,1),$C$2:INDIRECT("c"&amp;COUNTA(C:C)))</f>
        <v>268044.85</v>
      </c>
      <c r="AN28">
        <f t="shared" si="10"/>
        <v>0.056849627963380014</v>
      </c>
      <c r="AP28" s="23">
        <f t="shared" si="17"/>
        <v>936.9596877342738</v>
      </c>
      <c r="AQ28">
        <f ca="1">AP28*AP29/SUMSQ($AP$14:INDIRECT("AP"&amp;COUNTA(C:C)))</f>
        <v>0.0002959791341739768</v>
      </c>
    </row>
    <row r="29" spans="1:43" ht="15">
      <c r="A29" s="1" t="s">
        <v>21</v>
      </c>
      <c r="B29" s="29" t="s">
        <v>10</v>
      </c>
      <c r="C29" s="46">
        <v>20362.75</v>
      </c>
      <c r="D29" s="54">
        <f t="shared" si="11"/>
        <v>0.8175789956598659</v>
      </c>
      <c r="E29" s="55">
        <f t="shared" si="12"/>
        <v>23681.163955079785</v>
      </c>
      <c r="F29" s="56">
        <f t="shared" si="13"/>
        <v>110.50503472222242</v>
      </c>
      <c r="G29" s="57">
        <f ca="1" t="shared" si="14"/>
        <v>18931.273354498917</v>
      </c>
      <c r="H29" s="44">
        <f ca="1" t="shared" si="2"/>
      </c>
      <c r="I29" s="45">
        <f ca="1" t="shared" si="3"/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9"/>
      <c r="AF29" s="23">
        <f t="shared" si="7"/>
        <v>0.0006396005373206578</v>
      </c>
      <c r="AG29">
        <f t="shared" si="15"/>
        <v>2049125.3866150335</v>
      </c>
      <c r="AH29">
        <f t="shared" si="16"/>
        <v>0.005717535646572195</v>
      </c>
      <c r="AI29">
        <f t="shared" si="8"/>
        <v>4</v>
      </c>
      <c r="AK29">
        <f t="shared" si="9"/>
        <v>2</v>
      </c>
      <c r="AL29">
        <f ca="1">AVERAGE(INDIRECT("c"&amp;(2+AK29*12)):INDIRECT("c"&amp;(13+AK29*12)))</f>
        <v>22337.07083333333</v>
      </c>
      <c r="AM29">
        <f ca="1">SUMIF($AK$2:INDIRECT("ak"&amp;COUNTA(C:C)),FLOOR((ROW(AM29)-2)/12,1),$C$2:INDIRECT("c"&amp;COUNTA(C:C)))</f>
        <v>268044.85</v>
      </c>
      <c r="AN29">
        <f t="shared" si="10"/>
        <v>0.07596769719694298</v>
      </c>
      <c r="AP29" s="23">
        <f t="shared" si="17"/>
        <v>1431.476645501083</v>
      </c>
      <c r="AQ29">
        <f ca="1">AP29*AP30/SUMSQ($AP$14:INDIRECT("AP"&amp;COUNTA(C:C)))</f>
        <v>-0.0009175803799694405</v>
      </c>
    </row>
    <row r="30" spans="1:43" ht="15">
      <c r="A30" s="1" t="s">
        <v>21</v>
      </c>
      <c r="B30" s="29" t="s">
        <v>11</v>
      </c>
      <c r="C30" s="46">
        <v>24777.8</v>
      </c>
      <c r="D30" s="54">
        <f t="shared" si="11"/>
        <v>1.1635382830761123</v>
      </c>
      <c r="E30" s="55">
        <f t="shared" si="12"/>
        <v>23041.851070178247</v>
      </c>
      <c r="F30" s="56">
        <f t="shared" si="13"/>
        <v>110.50503472222242</v>
      </c>
      <c r="G30" s="57">
        <f ca="1" t="shared" si="14"/>
        <v>27682.51768790941</v>
      </c>
      <c r="H30" s="44">
        <f ca="1" t="shared" si="2"/>
      </c>
      <c r="I30" s="45">
        <f ca="1" t="shared" si="3"/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9"/>
      <c r="AF30" s="23">
        <f t="shared" si="7"/>
        <v>0.014014050459492392</v>
      </c>
      <c r="AG30">
        <f t="shared" si="15"/>
        <v>8437384.846453797</v>
      </c>
      <c r="AH30">
        <f t="shared" si="16"/>
        <v>0.011010237482016334</v>
      </c>
      <c r="AI30">
        <f t="shared" si="8"/>
        <v>5</v>
      </c>
      <c r="AK30">
        <f t="shared" si="9"/>
        <v>2</v>
      </c>
      <c r="AL30">
        <f ca="1">AVERAGE(INDIRECT("c"&amp;(2+AK30*12)):INDIRECT("c"&amp;(13+AK30*12)))</f>
        <v>22337.07083333333</v>
      </c>
      <c r="AM30">
        <f ca="1">SUMIF($AK$2:INDIRECT("ak"&amp;COUNTA(C:C)),FLOOR((ROW(AM30)-2)/12,1),$C$2:INDIRECT("c"&amp;COUNTA(C:C)))</f>
        <v>268044.85</v>
      </c>
      <c r="AN30">
        <f t="shared" si="10"/>
        <v>0.09243900787498809</v>
      </c>
      <c r="AP30" s="23">
        <f t="shared" si="17"/>
        <v>-2904.7176879094113</v>
      </c>
      <c r="AQ30">
        <f ca="1">AP30*AP31/SUMSQ($AP$14:INDIRECT("AP"&amp;COUNTA(C:C)))</f>
        <v>0.006599103369481822</v>
      </c>
    </row>
    <row r="31" spans="1:43" ht="15">
      <c r="A31" s="1" t="s">
        <v>21</v>
      </c>
      <c r="B31" s="29" t="s">
        <v>12</v>
      </c>
      <c r="C31" s="46">
        <v>37410</v>
      </c>
      <c r="D31" s="54">
        <f t="shared" si="11"/>
        <v>2.060480136124816</v>
      </c>
      <c r="E31" s="55">
        <f t="shared" si="12"/>
        <v>21651.672249270174</v>
      </c>
      <c r="F31" s="56">
        <f t="shared" si="13"/>
        <v>110.50503472222242</v>
      </c>
      <c r="G31" s="57">
        <f ca="1" t="shared" si="14"/>
        <v>47704.96985863554</v>
      </c>
      <c r="H31" s="44">
        <f ca="1" t="shared" si="2"/>
      </c>
      <c r="I31" s="45">
        <f ca="1" t="shared" si="3"/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9"/>
      <c r="AF31" s="23">
        <f t="shared" si="7"/>
        <v>0.8875707080789839</v>
      </c>
      <c r="AG31">
        <f t="shared" si="15"/>
        <v>105986404.3902142</v>
      </c>
      <c r="AH31">
        <f t="shared" si="16"/>
        <v>0.04657178751447115</v>
      </c>
      <c r="AI31">
        <f t="shared" si="8"/>
        <v>6</v>
      </c>
      <c r="AK31">
        <f t="shared" si="9"/>
        <v>2</v>
      </c>
      <c r="AL31">
        <f ca="1">AVERAGE(INDIRECT("c"&amp;(2+AK31*12)):INDIRECT("c"&amp;(13+AK31*12)))</f>
        <v>22337.07083333333</v>
      </c>
      <c r="AM31">
        <f ca="1">SUMIF($AK$2:INDIRECT("ak"&amp;COUNTA(C:C)),FLOOR((ROW(AM31)-2)/12,1),$C$2:INDIRECT("c"&amp;COUNTA(C:C)))</f>
        <v>268044.85</v>
      </c>
      <c r="AN31">
        <f t="shared" si="10"/>
        <v>0.13956619573179638</v>
      </c>
      <c r="AP31" s="23">
        <f t="shared" si="17"/>
        <v>-10294.969858635537</v>
      </c>
      <c r="AQ31">
        <f ca="1">AP31*AP32/SUMSQ($AP$14:INDIRECT("AP"&amp;COUNTA(C:C)))</f>
        <v>-0.0074839411785511374</v>
      </c>
    </row>
    <row r="32" spans="1:43" ht="15">
      <c r="A32" s="1" t="s">
        <v>21</v>
      </c>
      <c r="B32" s="29" t="s">
        <v>13</v>
      </c>
      <c r="C32" s="46">
        <v>42387.75</v>
      </c>
      <c r="D32" s="54">
        <f t="shared" si="11"/>
        <v>1.796399047594534</v>
      </c>
      <c r="E32" s="55">
        <f t="shared" si="12"/>
        <v>22312.958487140742</v>
      </c>
      <c r="F32" s="56">
        <f t="shared" si="13"/>
        <v>110.50503472222242</v>
      </c>
      <c r="G32" s="57">
        <f ca="1" t="shared" si="14"/>
        <v>39093.55454654735</v>
      </c>
      <c r="H32" s="44">
        <f ca="1" t="shared" si="2"/>
      </c>
      <c r="I32" s="45">
        <f ca="1" t="shared" si="3"/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9"/>
      <c r="AF32" s="23">
        <f t="shared" si="7"/>
        <v>0.08421402737271402</v>
      </c>
      <c r="AG32">
        <f t="shared" si="15"/>
        <v>10851723.685548125</v>
      </c>
      <c r="AH32">
        <f t="shared" si="16"/>
        <v>0.007100491416803405</v>
      </c>
      <c r="AI32">
        <f t="shared" si="8"/>
        <v>7</v>
      </c>
      <c r="AK32">
        <f t="shared" si="9"/>
        <v>2</v>
      </c>
      <c r="AL32">
        <f ca="1">AVERAGE(INDIRECT("c"&amp;(2+AK32*12)):INDIRECT("c"&amp;(13+AK32*12)))</f>
        <v>22337.07083333333</v>
      </c>
      <c r="AM32">
        <f ca="1">SUMIF($AK$2:INDIRECT("ak"&amp;COUNTA(C:C)),FLOOR((ROW(AM32)-2)/12,1),$C$2:INDIRECT("c"&amp;COUNTA(C:C)))</f>
        <v>268044.85</v>
      </c>
      <c r="AN32">
        <f t="shared" si="10"/>
        <v>0.15813678196018316</v>
      </c>
      <c r="AP32" s="23">
        <f t="shared" si="17"/>
        <v>3294.195453452652</v>
      </c>
      <c r="AQ32">
        <f ca="1">AP32*AP33/SUMSQ($AP$14:INDIRECT("AP"&amp;COUNTA(C:C)))</f>
        <v>0.0004656618333203214</v>
      </c>
    </row>
    <row r="33" spans="1:43" ht="15">
      <c r="A33" s="1" t="s">
        <v>21</v>
      </c>
      <c r="B33" s="29" t="s">
        <v>14</v>
      </c>
      <c r="C33" s="46">
        <v>34370</v>
      </c>
      <c r="D33" s="54">
        <f t="shared" si="11"/>
        <v>1.504202586396841</v>
      </c>
      <c r="E33" s="55">
        <f t="shared" si="12"/>
        <v>22551.36971983311</v>
      </c>
      <c r="F33" s="56">
        <f t="shared" si="13"/>
        <v>110.50503472222242</v>
      </c>
      <c r="G33" s="57">
        <f ca="1" t="shared" si="14"/>
        <v>33729.43182556149</v>
      </c>
      <c r="H33" s="44">
        <f ca="1" t="shared" si="2"/>
      </c>
      <c r="I33" s="45">
        <f ca="1" t="shared" si="3"/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9"/>
      <c r="AF33" s="23">
        <f t="shared" si="7"/>
        <v>0.09766891213901152</v>
      </c>
      <c r="AG33">
        <f t="shared" si="15"/>
        <v>410327.58610348206</v>
      </c>
      <c r="AH33">
        <f t="shared" si="16"/>
        <v>0.0003606721961303509</v>
      </c>
      <c r="AI33">
        <f t="shared" si="8"/>
        <v>8</v>
      </c>
      <c r="AK33">
        <f t="shared" si="9"/>
        <v>2</v>
      </c>
      <c r="AL33">
        <f ca="1">AVERAGE(INDIRECT("c"&amp;(2+AK33*12)):INDIRECT("c"&amp;(13+AK33*12)))</f>
        <v>22337.07083333333</v>
      </c>
      <c r="AM33">
        <f ca="1">SUMIF($AK$2:INDIRECT("ak"&amp;COUNTA(C:C)),FLOOR((ROW(AM33)-2)/12,1),$C$2:INDIRECT("c"&amp;COUNTA(C:C)))</f>
        <v>268044.85</v>
      </c>
      <c r="AN33">
        <f t="shared" si="10"/>
        <v>0.1282248101390495</v>
      </c>
      <c r="AP33" s="23">
        <f t="shared" si="17"/>
        <v>640.5681744385074</v>
      </c>
      <c r="AQ33">
        <f ca="1">AP33*AP34/SUMSQ($AP$14:INDIRECT("AP"&amp;COUNTA(C:C)))</f>
        <v>0.000530215757583277</v>
      </c>
    </row>
    <row r="34" spans="1:43" ht="15">
      <c r="A34" s="1" t="s">
        <v>21</v>
      </c>
      <c r="B34" s="29" t="s">
        <v>15</v>
      </c>
      <c r="C34" s="46">
        <v>29772</v>
      </c>
      <c r="D34" s="54">
        <f t="shared" si="11"/>
        <v>1.1482340274169076</v>
      </c>
      <c r="E34" s="55">
        <f t="shared" si="12"/>
        <v>23643.020444771755</v>
      </c>
      <c r="F34" s="56">
        <f t="shared" si="13"/>
        <v>110.50503472222242</v>
      </c>
      <c r="G34" s="57">
        <f ca="1" t="shared" si="14"/>
        <v>26021.135718240617</v>
      </c>
      <c r="H34" s="44">
        <f ca="1" t="shared" si="2"/>
      </c>
      <c r="I34" s="45">
        <f ca="1" t="shared" si="3"/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9"/>
      <c r="AF34" s="23">
        <f t="shared" si="7"/>
        <v>0.12043070725307498</v>
      </c>
      <c r="AG34">
        <f t="shared" si="15"/>
        <v>14068982.86017833</v>
      </c>
      <c r="AH34">
        <f t="shared" si="16"/>
        <v>0.02077830920813103</v>
      </c>
      <c r="AI34">
        <f t="shared" si="8"/>
        <v>9</v>
      </c>
      <c r="AK34">
        <f t="shared" si="9"/>
        <v>2</v>
      </c>
      <c r="AL34">
        <f ca="1">AVERAGE(INDIRECT("c"&amp;(2+AK34*12)):INDIRECT("c"&amp;(13+AK34*12)))</f>
        <v>22337.07083333333</v>
      </c>
      <c r="AM34">
        <f ca="1">SUMIF($AK$2:INDIRECT("ak"&amp;COUNTA(C:C)),FLOOR((ROW(AM34)-2)/12,1),$C$2:INDIRECT("c"&amp;COUNTA(C:C)))</f>
        <v>268044.85</v>
      </c>
      <c r="AN34">
        <f t="shared" si="10"/>
        <v>0.11107096443001983</v>
      </c>
      <c r="AP34" s="23">
        <f t="shared" si="17"/>
        <v>3750.8642817593827</v>
      </c>
      <c r="AQ34">
        <f ca="1">AP34*AP35/SUMSQ($AP$14:INDIRECT("AP"&amp;COUNTA(C:C)))</f>
        <v>-0.001166607491937113</v>
      </c>
    </row>
    <row r="35" spans="1:43" ht="15">
      <c r="A35" s="1" t="s">
        <v>21</v>
      </c>
      <c r="B35" s="29" t="s">
        <v>16</v>
      </c>
      <c r="C35" s="46">
        <v>18959</v>
      </c>
      <c r="D35" s="54">
        <f t="shared" si="11"/>
        <v>0.857489995376666</v>
      </c>
      <c r="E35" s="55">
        <f t="shared" si="12"/>
        <v>23259.850644443086</v>
      </c>
      <c r="F35" s="56">
        <f t="shared" si="13"/>
        <v>110.50503472222242</v>
      </c>
      <c r="G35" s="57">
        <f ca="1" t="shared" si="14"/>
        <v>20368.41045359081</v>
      </c>
      <c r="H35" s="44">
        <f ca="1" t="shared" si="2"/>
      </c>
      <c r="I35" s="45">
        <f ca="1" t="shared" si="3"/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9"/>
      <c r="AF35" s="23">
        <f t="shared" si="7"/>
        <v>0.03208015628272024</v>
      </c>
      <c r="AG35">
        <f t="shared" si="15"/>
        <v>1986437.826691058</v>
      </c>
      <c r="AH35">
        <f t="shared" si="16"/>
        <v>0.004788072309688144</v>
      </c>
      <c r="AI35">
        <f t="shared" si="8"/>
        <v>10</v>
      </c>
      <c r="AK35">
        <f t="shared" si="9"/>
        <v>2</v>
      </c>
      <c r="AL35">
        <f ca="1">AVERAGE(INDIRECT("c"&amp;(2+AK35*12)):INDIRECT("c"&amp;(13+AK35*12)))</f>
        <v>22337.07083333333</v>
      </c>
      <c r="AM35">
        <f ca="1">SUMIF($AK$2:INDIRECT("ak"&amp;COUNTA(C:C)),FLOOR((ROW(AM35)-2)/12,1),$C$2:INDIRECT("c"&amp;COUNTA(C:C)))</f>
        <v>268044.85</v>
      </c>
      <c r="AN35">
        <f t="shared" si="10"/>
        <v>0.07073070047792375</v>
      </c>
      <c r="AP35" s="23">
        <f t="shared" si="17"/>
        <v>-1409.4104535908118</v>
      </c>
      <c r="AQ35">
        <f ca="1">AP35*AP36/SUMSQ($AP$14:INDIRECT("AP"&amp;COUNTA(C:C)))</f>
        <v>0.0006158586536517277</v>
      </c>
    </row>
    <row r="36" spans="1:43" ht="15">
      <c r="A36" s="1" t="s">
        <v>21</v>
      </c>
      <c r="B36" s="29" t="s">
        <v>0</v>
      </c>
      <c r="C36" s="46">
        <v>14265.2</v>
      </c>
      <c r="D36" s="54">
        <f t="shared" si="11"/>
        <v>0.6951243089617549</v>
      </c>
      <c r="E36" s="55">
        <f t="shared" si="12"/>
        <v>22514.78139200097</v>
      </c>
      <c r="F36" s="56">
        <f t="shared" si="13"/>
        <v>110.50503472222242</v>
      </c>
      <c r="G36" s="57">
        <f ca="1" t="shared" si="14"/>
        <v>16245.30234167021</v>
      </c>
      <c r="H36" s="44">
        <f ca="1" t="shared" si="2"/>
      </c>
      <c r="I36" s="45">
        <f ca="1" t="shared" si="3"/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9"/>
      <c r="AF36" s="23">
        <f t="shared" si="7"/>
        <v>0.05673480999783554</v>
      </c>
      <c r="AG36">
        <f t="shared" si="15"/>
        <v>3920805.2834878494</v>
      </c>
      <c r="AH36">
        <f t="shared" si="16"/>
        <v>0.014856608461721437</v>
      </c>
      <c r="AI36">
        <f t="shared" si="8"/>
        <v>11</v>
      </c>
      <c r="AK36">
        <f t="shared" si="9"/>
        <v>2</v>
      </c>
      <c r="AL36">
        <f ca="1">AVERAGE(INDIRECT("c"&amp;(2+AK36*12)):INDIRECT("c"&amp;(13+AK36*12)))</f>
        <v>22337.07083333333</v>
      </c>
      <c r="AM36">
        <f ca="1">SUMIF($AK$2:INDIRECT("ak"&amp;COUNTA(C:C)),FLOOR((ROW(AM36)-2)/12,1),$C$2:INDIRECT("c"&amp;COUNTA(C:C)))</f>
        <v>268044.85</v>
      </c>
      <c r="AN36">
        <f t="shared" si="10"/>
        <v>0.053219451893964764</v>
      </c>
      <c r="AP36" s="23">
        <f t="shared" si="17"/>
        <v>-1980.10234167021</v>
      </c>
      <c r="AQ36">
        <f ca="1">AP36*AP37/SUMSQ($AP$14:INDIRECT("AP"&amp;COUNTA(C:C)))</f>
        <v>-0.00012085636786680346</v>
      </c>
    </row>
    <row r="37" spans="1:43" ht="15">
      <c r="A37" s="1" t="s">
        <v>21</v>
      </c>
      <c r="B37" s="29" t="s">
        <v>1</v>
      </c>
      <c r="C37" s="46">
        <v>10754.75</v>
      </c>
      <c r="D37" s="54">
        <f t="shared" si="11"/>
        <v>0.463117526424251</v>
      </c>
      <c r="E37" s="55">
        <f t="shared" si="12"/>
        <v>22804.66366133116</v>
      </c>
      <c r="F37" s="56">
        <f t="shared" si="13"/>
        <v>110.50503472222242</v>
      </c>
      <c r="G37" s="57">
        <f ca="1" t="shared" si="14"/>
        <v>10478.166684584226</v>
      </c>
      <c r="H37" s="44">
        <f ca="1" t="shared" si="2"/>
      </c>
      <c r="I37" s="45">
        <f ca="1" t="shared" si="3"/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"/>
      <c r="AF37" s="23">
        <f t="shared" si="7"/>
        <v>0.00924780154748996</v>
      </c>
      <c r="AG37">
        <f t="shared" si="15"/>
        <v>76498.33036638127</v>
      </c>
      <c r="AH37">
        <f t="shared" si="16"/>
        <v>0.0006967570163861472</v>
      </c>
      <c r="AI37">
        <f t="shared" si="8"/>
        <v>12</v>
      </c>
      <c r="AK37">
        <f t="shared" si="9"/>
        <v>2</v>
      </c>
      <c r="AL37">
        <f ca="1">AVERAGE(INDIRECT("c"&amp;(2+AK37*12)):INDIRECT("c"&amp;(13+AK37*12)))</f>
        <v>22337.07083333333</v>
      </c>
      <c r="AM37">
        <f ca="1">SUMIF($AK$2:INDIRECT("ak"&amp;COUNTA(C:C)),FLOOR((ROW(AM37)-2)/12,1),$C$2:INDIRECT("c"&amp;COUNTA(C:C)))</f>
        <v>268044.85</v>
      </c>
      <c r="AN37">
        <f t="shared" si="10"/>
        <v>0.04012294957355085</v>
      </c>
      <c r="AP37" s="23">
        <f t="shared" si="17"/>
        <v>276.58331541577354</v>
      </c>
      <c r="AQ37">
        <f ca="1">AP37*AP38/SUMSQ($AP$14:INDIRECT("AP"&amp;COUNTA(C:C)))</f>
        <v>9.056469786549296E-05</v>
      </c>
    </row>
    <row r="38" spans="1:43" ht="15">
      <c r="A38" s="1">
        <v>2007</v>
      </c>
      <c r="B38" s="29" t="s">
        <v>7</v>
      </c>
      <c r="C38" s="46">
        <v>11141.75</v>
      </c>
      <c r="D38" s="54">
        <f t="shared" si="11"/>
        <v>0.4214651179305754</v>
      </c>
      <c r="E38" s="55">
        <f t="shared" si="12"/>
        <v>23972.589786803743</v>
      </c>
      <c r="F38" s="56">
        <f t="shared" si="13"/>
        <v>110.50503472222242</v>
      </c>
      <c r="G38" s="57">
        <f ca="1" t="shared" si="14"/>
        <v>9657.94427688117</v>
      </c>
      <c r="H38" s="44">
        <f ca="1" t="shared" si="2"/>
      </c>
      <c r="I38" s="45">
        <f ca="1" t="shared" si="3"/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9"/>
      <c r="AF38" s="23">
        <f t="shared" si="7"/>
        <v>0.010102209694911787</v>
      </c>
      <c r="AG38">
        <f t="shared" si="15"/>
        <v>2201679.4239601954</v>
      </c>
      <c r="AH38">
        <f t="shared" si="16"/>
        <v>0.023603950380997624</v>
      </c>
      <c r="AI38">
        <f t="shared" si="8"/>
        <v>1</v>
      </c>
      <c r="AK38">
        <f t="shared" si="9"/>
        <v>3</v>
      </c>
      <c r="AL38">
        <f ca="1">AVERAGE(INDIRECT("c"&amp;(2+AK38*12)):INDIRECT("c"&amp;(13+AK38*12)))</f>
        <v>30242.050000000003</v>
      </c>
      <c r="AM38">
        <f ca="1">SUMIF($AK$2:INDIRECT("ak"&amp;COUNTA(C:C)),FLOOR((ROW(AM38)-2)/12,1),$C$2:INDIRECT("c"&amp;COUNTA(C:C)))</f>
        <v>362904.60000000003</v>
      </c>
      <c r="AN38">
        <f t="shared" si="10"/>
        <v>0.03070159485440526</v>
      </c>
      <c r="AP38" s="23">
        <f t="shared" si="17"/>
        <v>1483.8057231188304</v>
      </c>
      <c r="AQ38">
        <f ca="1">AP38*AP39/SUMSQ($AP$14:INDIRECT("AP"&amp;COUNTA(C:C)))</f>
        <v>0.00024923723377903083</v>
      </c>
    </row>
    <row r="39" spans="1:43" ht="15">
      <c r="A39" s="1" t="s">
        <v>21</v>
      </c>
      <c r="B39" s="29" t="s">
        <v>8</v>
      </c>
      <c r="C39" s="46">
        <v>11347.4</v>
      </c>
      <c r="D39" s="54">
        <f t="shared" si="11"/>
        <v>0.43957112101701623</v>
      </c>
      <c r="E39" s="55">
        <f t="shared" si="12"/>
        <v>24603.190648055952</v>
      </c>
      <c r="F39" s="56">
        <f t="shared" si="13"/>
        <v>110.50503472222242</v>
      </c>
      <c r="G39" s="57">
        <f ca="1" t="shared" si="14"/>
        <v>10586.232988257269</v>
      </c>
      <c r="H39" s="44">
        <f ca="1" t="shared" si="2"/>
      </c>
      <c r="I39" s="45">
        <f ca="1" t="shared" si="3"/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9"/>
      <c r="AF39" s="23">
        <f t="shared" si="7"/>
        <v>0.0017930502381299648</v>
      </c>
      <c r="AG39">
        <f t="shared" si="15"/>
        <v>579375.219765359</v>
      </c>
      <c r="AH39">
        <f t="shared" si="16"/>
        <v>0.005169839021844652</v>
      </c>
      <c r="AI39">
        <f t="shared" si="8"/>
        <v>2</v>
      </c>
      <c r="AK39">
        <f t="shared" si="9"/>
        <v>3</v>
      </c>
      <c r="AL39">
        <f ca="1">AVERAGE(INDIRECT("c"&amp;(2+AK39*12)):INDIRECT("c"&amp;(13+AK39*12)))</f>
        <v>30242.050000000003</v>
      </c>
      <c r="AM39">
        <f ca="1">SUMIF($AK$2:INDIRECT("ak"&amp;COUNTA(C:C)),FLOOR((ROW(AM39)-2)/12,1),$C$2:INDIRECT("c"&amp;COUNTA(C:C)))</f>
        <v>362904.60000000003</v>
      </c>
      <c r="AN39">
        <f t="shared" si="10"/>
        <v>0.031268272708585114</v>
      </c>
      <c r="AP39" s="23">
        <f t="shared" si="17"/>
        <v>761.1670117427311</v>
      </c>
      <c r="AQ39">
        <f ca="1">AP39*AP40/SUMSQ($AP$14:INDIRECT("AP"&amp;COUNTA(C:C)))</f>
        <v>0.00026358133224007685</v>
      </c>
    </row>
    <row r="40" spans="1:43" ht="15">
      <c r="A40" s="1" t="s">
        <v>21</v>
      </c>
      <c r="B40" s="29" t="s">
        <v>9</v>
      </c>
      <c r="C40" s="46">
        <v>17208</v>
      </c>
      <c r="D40" s="54">
        <f t="shared" si="11"/>
        <v>0.6327988540206589</v>
      </c>
      <c r="E40" s="55">
        <f t="shared" si="12"/>
        <v>25458.505937002676</v>
      </c>
      <c r="F40" s="56">
        <f t="shared" si="13"/>
        <v>110.50503472222242</v>
      </c>
      <c r="G40" s="57">
        <f ca="1" t="shared" si="14"/>
        <v>15638.798306677336</v>
      </c>
      <c r="H40" s="44">
        <f ca="1" t="shared" si="2"/>
      </c>
      <c r="I40" s="45">
        <f ca="1" t="shared" si="3"/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9"/>
      <c r="AF40" s="23">
        <f t="shared" si="7"/>
        <v>0.00047252741912591674</v>
      </c>
      <c r="AG40">
        <f t="shared" si="15"/>
        <v>2462393.9543267163</v>
      </c>
      <c r="AH40">
        <f t="shared" si="16"/>
        <v>0.010068175542199253</v>
      </c>
      <c r="AI40">
        <f t="shared" si="8"/>
        <v>3</v>
      </c>
      <c r="AK40">
        <f t="shared" si="9"/>
        <v>3</v>
      </c>
      <c r="AL40">
        <f ca="1">AVERAGE(INDIRECT("c"&amp;(2+AK40*12)):INDIRECT("c"&amp;(13+AK40*12)))</f>
        <v>30242.050000000003</v>
      </c>
      <c r="AM40">
        <f ca="1">SUMIF($AK$2:INDIRECT("ak"&amp;COUNTA(C:C)),FLOOR((ROW(AM40)-2)/12,1),$C$2:INDIRECT("c"&amp;COUNTA(C:C)))</f>
        <v>362904.60000000003</v>
      </c>
      <c r="AN40">
        <f t="shared" si="10"/>
        <v>0.04741742044603457</v>
      </c>
      <c r="AP40" s="23">
        <f t="shared" si="17"/>
        <v>1569.2016933226641</v>
      </c>
      <c r="AQ40">
        <f ca="1">AP40*AP41/SUMSQ($AP$14:INDIRECT("AP"&amp;COUNTA(C:C)))</f>
        <v>-0.00018307656513037694</v>
      </c>
    </row>
    <row r="41" spans="1:43" ht="15">
      <c r="A41" s="1" t="s">
        <v>21</v>
      </c>
      <c r="B41" s="29" t="s">
        <v>10</v>
      </c>
      <c r="C41" s="46">
        <v>20376</v>
      </c>
      <c r="D41" s="54">
        <f t="shared" si="11"/>
        <v>0.8175789956598659</v>
      </c>
      <c r="E41" s="55">
        <f t="shared" si="12"/>
        <v>25374.787862361743</v>
      </c>
      <c r="F41" s="56">
        <f t="shared" si="13"/>
        <v>110.50503472222242</v>
      </c>
      <c r="G41" s="57">
        <f ca="1" t="shared" si="14"/>
        <v>20904.686310278936</v>
      </c>
      <c r="H41" s="44">
        <f ca="1" t="shared" si="2"/>
      </c>
      <c r="I41" s="45">
        <f ca="1" t="shared" si="3"/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9"/>
      <c r="AF41" s="23">
        <f t="shared" si="7"/>
        <v>0.016439285382619944</v>
      </c>
      <c r="AG41">
        <f t="shared" si="15"/>
        <v>279509.21467635507</v>
      </c>
      <c r="AH41">
        <f t="shared" si="16"/>
        <v>0.0006396005373206578</v>
      </c>
      <c r="AI41">
        <f t="shared" si="8"/>
        <v>4</v>
      </c>
      <c r="AK41">
        <f t="shared" si="9"/>
        <v>3</v>
      </c>
      <c r="AL41">
        <f ca="1">AVERAGE(INDIRECT("c"&amp;(2+AK41*12)):INDIRECT("c"&amp;(13+AK41*12)))</f>
        <v>30242.050000000003</v>
      </c>
      <c r="AM41">
        <f ca="1">SUMIF($AK$2:INDIRECT("ak"&amp;COUNTA(C:C)),FLOOR((ROW(AM41)-2)/12,1),$C$2:INDIRECT("c"&amp;COUNTA(C:C)))</f>
        <v>362904.60000000003</v>
      </c>
      <c r="AN41">
        <f t="shared" si="10"/>
        <v>0.05614698739007441</v>
      </c>
      <c r="AP41" s="23">
        <f t="shared" si="17"/>
        <v>-528.6863102789357</v>
      </c>
      <c r="AQ41">
        <f ca="1">AP41*AP42/SUMSQ($AP$14:INDIRECT("AP"&amp;COUNTA(C:C)))</f>
        <v>0.00040954924751910736</v>
      </c>
    </row>
    <row r="42" spans="1:43" ht="15">
      <c r="A42" s="1" t="s">
        <v>21</v>
      </c>
      <c r="B42" s="29" t="s">
        <v>11</v>
      </c>
      <c r="C42" s="46">
        <v>26142.75</v>
      </c>
      <c r="D42" s="54">
        <f t="shared" si="11"/>
        <v>1.1635382830761123</v>
      </c>
      <c r="E42" s="55">
        <f t="shared" si="12"/>
        <v>24579.134684723937</v>
      </c>
      <c r="F42" s="56">
        <f t="shared" si="13"/>
        <v>110.50503472222242</v>
      </c>
      <c r="G42" s="57">
        <f ca="1" t="shared" si="14"/>
        <v>29653.11394116492</v>
      </c>
      <c r="H42" s="44">
        <f ca="1" t="shared" si="2"/>
      </c>
      <c r="I42" s="45">
        <f ca="1" t="shared" si="3"/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9"/>
      <c r="AF42" s="23">
        <f t="shared" si="7"/>
        <v>0.006952450445106474</v>
      </c>
      <c r="AG42">
        <f t="shared" si="15"/>
        <v>12322654.99943091</v>
      </c>
      <c r="AH42">
        <f t="shared" si="16"/>
        <v>0.014014050459492392</v>
      </c>
      <c r="AI42">
        <f t="shared" si="8"/>
        <v>5</v>
      </c>
      <c r="AK42">
        <f t="shared" si="9"/>
        <v>3</v>
      </c>
      <c r="AL42">
        <f ca="1">AVERAGE(INDIRECT("c"&amp;(2+AK42*12)):INDIRECT("c"&amp;(13+AK42*12)))</f>
        <v>30242.050000000003</v>
      </c>
      <c r="AM42">
        <f ca="1">SUMIF($AK$2:INDIRECT("ak"&amp;COUNTA(C:C)),FLOOR((ROW(AM42)-2)/12,1),$C$2:INDIRECT("c"&amp;COUNTA(C:C)))</f>
        <v>362904.60000000003</v>
      </c>
      <c r="AN42">
        <f t="shared" si="10"/>
        <v>0.07203752721789693</v>
      </c>
      <c r="AP42" s="23">
        <f t="shared" si="17"/>
        <v>-3510.36394116492</v>
      </c>
      <c r="AQ42">
        <f ca="1">AP42*AP43/SUMSQ($AP$14:INDIRECT("AP"&amp;COUNTA(C:C)))</f>
        <v>-0.03712724573768665</v>
      </c>
    </row>
    <row r="43" spans="1:43" ht="15.75" thickBot="1">
      <c r="A43" s="1" t="s">
        <v>21</v>
      </c>
      <c r="B43" s="29" t="s">
        <v>12</v>
      </c>
      <c r="C43" s="46">
        <v>98800</v>
      </c>
      <c r="D43" s="54">
        <f t="shared" si="11"/>
        <v>2.060480136124816</v>
      </c>
      <c r="E43" s="55">
        <f t="shared" si="12"/>
        <v>31675.964901063366</v>
      </c>
      <c r="F43" s="56">
        <f t="shared" si="13"/>
        <v>110.50503472222242</v>
      </c>
      <c r="G43" s="57">
        <f ca="1" t="shared" si="14"/>
        <v>50872.51220999709</v>
      </c>
      <c r="H43" s="44">
        <f ca="1" t="shared" si="2"/>
      </c>
      <c r="I43" s="45">
        <f ca="1" t="shared" si="3"/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AF43" s="23">
        <f t="shared" si="7"/>
        <v>0.15479836025823127</v>
      </c>
      <c r="AG43">
        <f t="shared" si="15"/>
        <v>2297044085.860878</v>
      </c>
      <c r="AH43">
        <f t="shared" si="16"/>
        <v>0.8875707080789839</v>
      </c>
      <c r="AI43">
        <f t="shared" si="8"/>
        <v>6</v>
      </c>
      <c r="AK43">
        <f t="shared" si="9"/>
        <v>3</v>
      </c>
      <c r="AL43">
        <f ca="1">AVERAGE(INDIRECT("c"&amp;(2+AK43*12)):INDIRECT("c"&amp;(13+AK43*12)))</f>
        <v>30242.050000000003</v>
      </c>
      <c r="AM43">
        <f ca="1">SUMIF($AK$2:INDIRECT("ak"&amp;COUNTA(C:C)),FLOOR((ROW(AM43)-2)/12,1),$C$2:INDIRECT("c"&amp;COUNTA(C:C)))</f>
        <v>362904.60000000003</v>
      </c>
      <c r="AN43">
        <f t="shared" si="10"/>
        <v>0.27224785797699996</v>
      </c>
      <c r="AP43" s="23">
        <f t="shared" si="17"/>
        <v>47927.48779000291</v>
      </c>
      <c r="AQ43">
        <f ca="1">AP43*AP44/SUMSQ($AP$14:INDIRECT("AP"&amp;COUNTA(C:C)))</f>
        <v>0.17525802861495018</v>
      </c>
    </row>
    <row r="44" spans="1:43" ht="15">
      <c r="A44" s="1" t="s">
        <v>21</v>
      </c>
      <c r="B44" s="29" t="s">
        <v>13</v>
      </c>
      <c r="C44" s="46">
        <v>73671.75</v>
      </c>
      <c r="D44" s="54">
        <f t="shared" si="11"/>
        <v>1.796399047594534</v>
      </c>
      <c r="E44" s="55">
        <f t="shared" si="12"/>
        <v>34557.02688408184</v>
      </c>
      <c r="F44" s="56">
        <f t="shared" si="13"/>
        <v>110.50503472222242</v>
      </c>
      <c r="G44" s="57">
        <f ca="1" t="shared" si="14"/>
        <v>57101.18431903752</v>
      </c>
      <c r="H44" s="44">
        <f ca="1" t="shared" si="2"/>
      </c>
      <c r="I44" s="45">
        <f ca="1" t="shared" si="3"/>
      </c>
      <c r="AF44" s="23">
        <f t="shared" si="7"/>
        <v>0.030760822914863182</v>
      </c>
      <c r="AG44">
        <f t="shared" si="15"/>
        <v>274583646.9870915</v>
      </c>
      <c r="AH44">
        <f t="shared" si="16"/>
        <v>0.08421402737271402</v>
      </c>
      <c r="AI44">
        <f t="shared" si="8"/>
        <v>7</v>
      </c>
      <c r="AK44">
        <f t="shared" si="9"/>
        <v>3</v>
      </c>
      <c r="AL44">
        <f ca="1">AVERAGE(INDIRECT("c"&amp;(2+AK44*12)):INDIRECT("c"&amp;(13+AK44*12)))</f>
        <v>30242.050000000003</v>
      </c>
      <c r="AM44">
        <f ca="1">SUMIF($AK$2:INDIRECT("ak"&amp;COUNTA(C:C)),FLOOR((ROW(AM44)-2)/12,1),$C$2:INDIRECT("c"&amp;COUNTA(C:C)))</f>
        <v>362904.60000000003</v>
      </c>
      <c r="AN44">
        <f t="shared" si="10"/>
        <v>0.20300583128458552</v>
      </c>
      <c r="AP44" s="23">
        <f t="shared" si="17"/>
        <v>16570.565680962478</v>
      </c>
      <c r="AQ44">
        <f ca="1">AP44*AP45/SUMSQ($AP$14:INDIRECT("AP"&amp;COUNTA(C:C)))</f>
        <v>-0.059593746253112555</v>
      </c>
    </row>
    <row r="45" spans="1:43" ht="15">
      <c r="A45" s="1" t="s">
        <v>21</v>
      </c>
      <c r="B45" s="29" t="s">
        <v>14</v>
      </c>
      <c r="C45" s="46">
        <v>35850</v>
      </c>
      <c r="D45" s="54">
        <f t="shared" si="11"/>
        <v>1.504202586396841</v>
      </c>
      <c r="E45" s="55">
        <f t="shared" si="12"/>
        <v>31413.411182107182</v>
      </c>
      <c r="F45" s="56">
        <f t="shared" si="13"/>
        <v>110.50503472222242</v>
      </c>
      <c r="G45" s="57">
        <f ca="1" t="shared" si="14"/>
        <v>52146.991176260104</v>
      </c>
      <c r="H45" s="44">
        <f ca="1" t="shared" si="2"/>
      </c>
      <c r="I45" s="45">
        <f ca="1" t="shared" si="3"/>
      </c>
      <c r="AF45" s="23">
        <f t="shared" si="7"/>
        <v>0.15972697573441372</v>
      </c>
      <c r="AG45">
        <f t="shared" si="15"/>
        <v>265591921.39909968</v>
      </c>
      <c r="AH45">
        <f t="shared" si="16"/>
        <v>0.09766891213901152</v>
      </c>
      <c r="AI45">
        <f t="shared" si="8"/>
        <v>8</v>
      </c>
      <c r="AK45">
        <f t="shared" si="9"/>
        <v>3</v>
      </c>
      <c r="AL45">
        <f ca="1">AVERAGE(INDIRECT("c"&amp;(2+AK45*12)):INDIRECT("c"&amp;(13+AK45*12)))</f>
        <v>30242.050000000003</v>
      </c>
      <c r="AM45">
        <f ca="1">SUMIF($AK$2:INDIRECT("ak"&amp;COUNTA(C:C)),FLOOR((ROW(AM45)-2)/12,1),$C$2:INDIRECT("c"&amp;COUNTA(C:C)))</f>
        <v>362904.60000000003</v>
      </c>
      <c r="AN45">
        <f t="shared" si="10"/>
        <v>0.09878629259590536</v>
      </c>
      <c r="AP45" s="23">
        <f t="shared" si="17"/>
        <v>-16296.991176260104</v>
      </c>
      <c r="AQ45">
        <f ca="1">AP45*AP46/SUMSQ($AP$14:INDIRECT("AP"&amp;COUNTA(C:C)))</f>
        <v>0.045175456392591205</v>
      </c>
    </row>
    <row r="46" spans="1:43" ht="15">
      <c r="A46" s="1" t="s">
        <v>21</v>
      </c>
      <c r="B46" s="29" t="s">
        <v>15</v>
      </c>
      <c r="C46" s="46">
        <v>23635.4</v>
      </c>
      <c r="D46" s="54">
        <f aca="true" t="shared" si="18" ref="D46:D109">IF(C46="","",Gamma*(C46/E46)+(1-Gamma)*D34)</f>
        <v>1.1482340274169076</v>
      </c>
      <c r="E46" s="55">
        <f aca="true" t="shared" si="19" ref="E46:E109">IF(C46="","",Alpha*(C46/D34)+(1-Alpha)*(E45+F45))</f>
        <v>28238.114546212706</v>
      </c>
      <c r="F46" s="56">
        <f aca="true" t="shared" si="20" ref="F46:F109">IF(C46="","",Beta*(E46-E45)+(1-Beta)*F45)</f>
        <v>110.50503472222242</v>
      </c>
      <c r="G46" s="57">
        <f ca="1" t="shared" si="14"/>
        <v>36196.8332776032</v>
      </c>
      <c r="H46" s="44">
        <f ca="1" t="shared" si="2"/>
      </c>
      <c r="I46" s="45">
        <f ca="1" t="shared" si="3"/>
      </c>
      <c r="AF46" s="23">
        <f t="shared" si="7"/>
        <v>0.0024023660145300416</v>
      </c>
      <c r="AG46">
        <f t="shared" si="15"/>
        <v>157789605.98767695</v>
      </c>
      <c r="AH46">
        <f t="shared" si="16"/>
        <v>0.12043070725307498</v>
      </c>
      <c r="AI46">
        <f t="shared" si="8"/>
        <v>9</v>
      </c>
      <c r="AK46">
        <f t="shared" si="9"/>
        <v>3</v>
      </c>
      <c r="AL46">
        <f ca="1">AVERAGE(INDIRECT("c"&amp;(2+AK46*12)):INDIRECT("c"&amp;(13+AK46*12)))</f>
        <v>30242.050000000003</v>
      </c>
      <c r="AM46">
        <f ca="1">SUMIF($AK$2:INDIRECT("ak"&amp;COUNTA(C:C)),FLOOR((ROW(AM46)-2)/12,1),$C$2:INDIRECT("c"&amp;COUNTA(C:C)))</f>
        <v>362904.60000000003</v>
      </c>
      <c r="AN46">
        <f t="shared" si="10"/>
        <v>0.06512841115819419</v>
      </c>
      <c r="AP46" s="23">
        <f t="shared" si="17"/>
        <v>-12561.433277603195</v>
      </c>
      <c r="AQ46">
        <f ca="1">AP46*AP47/SUMSQ($AP$14:INDIRECT("AP"&amp;COUNTA(C:C)))</f>
        <v>0.012069084661661423</v>
      </c>
    </row>
    <row r="47" spans="1:43" ht="15">
      <c r="A47" s="1" t="s">
        <v>21</v>
      </c>
      <c r="B47" s="29" t="s">
        <v>16</v>
      </c>
      <c r="C47" s="46">
        <v>19954.75</v>
      </c>
      <c r="D47" s="54">
        <f t="shared" si="18"/>
        <v>0.857489995376666</v>
      </c>
      <c r="E47" s="55">
        <f t="shared" si="19"/>
        <v>26823.574377096797</v>
      </c>
      <c r="F47" s="56">
        <f t="shared" si="20"/>
        <v>110.50503472222242</v>
      </c>
      <c r="G47" s="57">
        <f ca="1" t="shared" si="14"/>
        <v>24308.657673390757</v>
      </c>
      <c r="H47" s="44">
        <f ca="1" t="shared" si="2"/>
      </c>
      <c r="I47" s="45">
        <f ca="1" t="shared" si="3"/>
      </c>
      <c r="AF47" s="23">
        <f t="shared" si="7"/>
        <v>0.1963616637475415</v>
      </c>
      <c r="AG47">
        <f t="shared" si="15"/>
        <v>18956512.02841091</v>
      </c>
      <c r="AH47">
        <f t="shared" si="16"/>
        <v>0.03208015628272024</v>
      </c>
      <c r="AI47">
        <f t="shared" si="8"/>
        <v>10</v>
      </c>
      <c r="AK47">
        <f t="shared" si="9"/>
        <v>3</v>
      </c>
      <c r="AL47">
        <f ca="1">AVERAGE(INDIRECT("c"&amp;(2+AK47*12)):INDIRECT("c"&amp;(13+AK47*12)))</f>
        <v>30242.050000000003</v>
      </c>
      <c r="AM47">
        <f ca="1">SUMIF($AK$2:INDIRECT("ak"&amp;COUNTA(C:C)),FLOOR((ROW(AM47)-2)/12,1),$C$2:INDIRECT("c"&amp;COUNTA(C:C)))</f>
        <v>362904.60000000003</v>
      </c>
      <c r="AN47">
        <f t="shared" si="10"/>
        <v>0.05498621400775851</v>
      </c>
      <c r="AP47" s="23">
        <f t="shared" si="17"/>
        <v>-4353.907673390757</v>
      </c>
      <c r="AQ47">
        <f ca="1">AP47*AP48/SUMSQ($AP$14:INDIRECT("AP"&amp;COUNTA(C:C)))</f>
        <v>0.0042847407796827225</v>
      </c>
    </row>
    <row r="48" spans="1:43" ht="15">
      <c r="A48" s="1" t="s">
        <v>21</v>
      </c>
      <c r="B48" s="29" t="s">
        <v>0</v>
      </c>
      <c r="C48" s="46">
        <v>14263</v>
      </c>
      <c r="D48" s="54">
        <f t="shared" si="18"/>
        <v>0.6951243089617549</v>
      </c>
      <c r="E48" s="55">
        <f t="shared" si="19"/>
        <v>25007.17796990022</v>
      </c>
      <c r="F48" s="56">
        <f t="shared" si="20"/>
        <v>110.50503472222242</v>
      </c>
      <c r="G48" s="57">
        <f ca="1" t="shared" si="14"/>
        <v>18722.533338661728</v>
      </c>
      <c r="H48" s="44">
        <f ca="1" t="shared" si="2"/>
      </c>
      <c r="I48" s="45">
        <f ca="1" t="shared" si="3"/>
      </c>
      <c r="AF48" s="23">
        <f t="shared" si="7"/>
        <v>0.21172329004131632</v>
      </c>
      <c r="AG48">
        <f t="shared" si="15"/>
        <v>19887437.598635416</v>
      </c>
      <c r="AH48">
        <f t="shared" si="16"/>
        <v>0.05673480999783554</v>
      </c>
      <c r="AI48">
        <f t="shared" si="8"/>
        <v>11</v>
      </c>
      <c r="AK48">
        <f t="shared" si="9"/>
        <v>3</v>
      </c>
      <c r="AL48">
        <f ca="1">AVERAGE(INDIRECT("c"&amp;(2+AK48*12)):INDIRECT("c"&amp;(13+AK48*12)))</f>
        <v>30242.050000000003</v>
      </c>
      <c r="AM48">
        <f ca="1">SUMIF($AK$2:INDIRECT("ak"&amp;COUNTA(C:C)),FLOOR((ROW(AM48)-2)/12,1),$C$2:INDIRECT("c"&amp;COUNTA(C:C)))</f>
        <v>362904.60000000003</v>
      </c>
      <c r="AN48">
        <f t="shared" si="10"/>
        <v>0.039302340064027844</v>
      </c>
      <c r="AP48" s="23">
        <f t="shared" si="17"/>
        <v>-4459.533338661728</v>
      </c>
      <c r="AQ48">
        <f ca="1">AP48*AP49/SUMSQ($AP$14:INDIRECT("AP"&amp;COUNTA(C:C)))</f>
        <v>0.0011008683358536703</v>
      </c>
    </row>
    <row r="49" spans="1:43" ht="15">
      <c r="A49" s="1" t="s">
        <v>21</v>
      </c>
      <c r="B49" s="29" t="s">
        <v>1</v>
      </c>
      <c r="C49" s="46">
        <v>10513.8</v>
      </c>
      <c r="D49" s="54">
        <f t="shared" si="18"/>
        <v>0.463117526424251</v>
      </c>
      <c r="E49" s="55">
        <f t="shared" si="19"/>
        <v>24392.19307413259</v>
      </c>
      <c r="F49" s="56">
        <f t="shared" si="20"/>
        <v>110.50503472222242</v>
      </c>
      <c r="G49" s="57">
        <f ca="1" t="shared" si="14"/>
        <v>11632.439222609197</v>
      </c>
      <c r="H49" s="44">
        <f ca="1" t="shared" si="2"/>
      </c>
      <c r="I49" s="45">
        <f ca="1" t="shared" si="3"/>
      </c>
      <c r="AF49" s="23">
        <f t="shared" si="7"/>
        <v>0.0060542520791904975</v>
      </c>
      <c r="AG49">
        <f t="shared" si="15"/>
        <v>1251353.7103597098</v>
      </c>
      <c r="AH49">
        <f t="shared" si="16"/>
        <v>0.00924780154748996</v>
      </c>
      <c r="AI49">
        <f t="shared" si="8"/>
        <v>12</v>
      </c>
      <c r="AK49">
        <f t="shared" si="9"/>
        <v>3</v>
      </c>
      <c r="AL49">
        <f ca="1">AVERAGE(INDIRECT("c"&amp;(2+AK49*12)):INDIRECT("c"&amp;(13+AK49*12)))</f>
        <v>30242.050000000003</v>
      </c>
      <c r="AM49">
        <f ca="1">SUMIF($AK$2:INDIRECT("ak"&amp;COUNTA(C:C)),FLOOR((ROW(AM49)-2)/12,1),$C$2:INDIRECT("c"&amp;COUNTA(C:C)))</f>
        <v>362904.60000000003</v>
      </c>
      <c r="AN49">
        <f t="shared" si="10"/>
        <v>0.02897125029553221</v>
      </c>
      <c r="AP49" s="23">
        <f t="shared" si="17"/>
        <v>-1118.6392226091975</v>
      </c>
      <c r="AQ49">
        <f ca="1">AP49*AP50/SUMSQ($AP$14:INDIRECT("AP"&amp;COUNTA(C:C)))</f>
        <v>-0.00025622983722866467</v>
      </c>
    </row>
    <row r="50" spans="1:43" ht="15">
      <c r="A50" s="1">
        <v>2008</v>
      </c>
      <c r="B50" s="29" t="s">
        <v>7</v>
      </c>
      <c r="C50" s="46">
        <v>11365</v>
      </c>
      <c r="D50" s="54">
        <f t="shared" si="18"/>
        <v>0.4214651179305754</v>
      </c>
      <c r="E50" s="55">
        <f t="shared" si="19"/>
        <v>25242.396479124378</v>
      </c>
      <c r="F50" s="56">
        <f t="shared" si="20"/>
        <v>110.50503472222242</v>
      </c>
      <c r="G50" s="57">
        <f ca="1" t="shared" si="14"/>
        <v>10327.032548065781</v>
      </c>
      <c r="H50" s="44">
        <f ca="1" t="shared" si="2"/>
      </c>
      <c r="I50" s="45">
        <f ca="1" t="shared" si="3"/>
      </c>
      <c r="AF50" s="23">
        <f t="shared" si="7"/>
        <v>1</v>
      </c>
      <c r="AG50">
        <f t="shared" si="15"/>
        <v>1077376.431274815</v>
      </c>
      <c r="AH50">
        <f t="shared" si="16"/>
        <v>0.010102209694911787</v>
      </c>
      <c r="AI50">
        <f t="shared" si="8"/>
        <v>1</v>
      </c>
      <c r="AK50">
        <f t="shared" si="9"/>
        <v>4</v>
      </c>
      <c r="AL50">
        <f ca="1">AVERAGE(INDIRECT("c"&amp;(2+AK50*12)):INDIRECT("c"&amp;(13+AK50*12)))</f>
        <v>25716.95</v>
      </c>
      <c r="AM50">
        <f ca="1">SUMIF($AK$2:INDIRECT("ak"&amp;COUNTA(C:C)),FLOOR((ROW(AM50)-2)/12,1),$C$2:INDIRECT("c"&amp;COUNTA(C:C)))</f>
        <v>308603.4</v>
      </c>
      <c r="AN50">
        <f t="shared" si="10"/>
        <v>0.03682720281111614</v>
      </c>
      <c r="AP50" s="23">
        <f t="shared" si="17"/>
        <v>1037.9674519342188</v>
      </c>
      <c r="AQ50">
        <f ca="1">AP50*AP51/SUMSQ($AP$14:INDIRECT("AP"&amp;COUNTA(C:C)))</f>
        <v>-0.00010809178993335571</v>
      </c>
    </row>
    <row r="51" spans="1:43" ht="15">
      <c r="A51" s="1" t="s">
        <v>21</v>
      </c>
      <c r="B51" s="29" t="s">
        <v>8</v>
      </c>
      <c r="C51" s="46">
        <v>10672.5</v>
      </c>
      <c r="D51" s="54">
        <f t="shared" si="18"/>
        <v>0.43957112101701623</v>
      </c>
      <c r="E51" s="55">
        <f t="shared" si="19"/>
        <v>25030.455909136457</v>
      </c>
      <c r="F51" s="56">
        <f t="shared" si="20"/>
        <v>110.50503472222242</v>
      </c>
      <c r="G51" s="57">
        <f ca="1" t="shared" si="14"/>
        <v>11144.403339475559</v>
      </c>
      <c r="H51" s="44">
        <f ca="1" t="shared" si="2"/>
      </c>
      <c r="I51" s="45">
        <f ca="1" t="shared" si="3"/>
      </c>
      <c r="AF51" s="23">
        <f t="shared" si="7"/>
        <v>1</v>
      </c>
      <c r="AG51">
        <f t="shared" si="15"/>
        <v>222692.76180818453</v>
      </c>
      <c r="AH51">
        <f t="shared" si="16"/>
        <v>0.0017930502381299648</v>
      </c>
      <c r="AI51">
        <f t="shared" si="8"/>
        <v>2</v>
      </c>
      <c r="AK51">
        <f t="shared" si="9"/>
        <v>4</v>
      </c>
      <c r="AL51">
        <f ca="1">AVERAGE(INDIRECT("c"&amp;(2+AK51*12)):INDIRECT("c"&amp;(13+AK51*12)))</f>
        <v>25716.95</v>
      </c>
      <c r="AM51">
        <f ca="1">SUMIF($AK$2:INDIRECT("ak"&amp;COUNTA(C:C)),FLOOR((ROW(AM51)-2)/12,1),$C$2:INDIRECT("c"&amp;COUNTA(C:C)))</f>
        <v>308603.4</v>
      </c>
      <c r="AN51">
        <f t="shared" si="10"/>
        <v>0.03458322234946212</v>
      </c>
      <c r="AP51" s="23">
        <f t="shared" si="17"/>
        <v>-471.9033394755588</v>
      </c>
      <c r="AQ51">
        <f ca="1">AP51*AP52/SUMSQ($AP$14:INDIRECT("AP"&amp;COUNTA(C:C)))</f>
        <v>-3.6013890326544507E-05</v>
      </c>
    </row>
    <row r="52" spans="1:43" ht="15">
      <c r="A52" s="1" t="s">
        <v>21</v>
      </c>
      <c r="B52" s="29" t="s">
        <v>9</v>
      </c>
      <c r="C52" s="46">
        <v>16255</v>
      </c>
      <c r="D52" s="54">
        <f t="shared" si="18"/>
        <v>0.6327988540206589</v>
      </c>
      <c r="E52" s="55">
        <f t="shared" si="19"/>
        <v>25305.106051679184</v>
      </c>
      <c r="F52" s="56">
        <f t="shared" si="20"/>
        <v>110.50503472222242</v>
      </c>
      <c r="G52" s="57">
        <f ca="1" t="shared" si="14"/>
        <v>15909.171274251918</v>
      </c>
      <c r="H52" s="44">
        <f ca="1" t="shared" si="2"/>
      </c>
      <c r="I52" s="45">
        <f ca="1" t="shared" si="3"/>
      </c>
      <c r="AF52" s="23">
        <f t="shared" si="7"/>
        <v>1</v>
      </c>
      <c r="AG52">
        <f t="shared" si="15"/>
        <v>119597.50755254242</v>
      </c>
      <c r="AH52">
        <f t="shared" si="16"/>
        <v>0.00047252741912591674</v>
      </c>
      <c r="AI52">
        <f t="shared" si="8"/>
        <v>3</v>
      </c>
      <c r="AK52">
        <f t="shared" si="9"/>
        <v>4</v>
      </c>
      <c r="AL52">
        <f ca="1">AVERAGE(INDIRECT("c"&amp;(2+AK52*12)):INDIRECT("c"&amp;(13+AK52*12)))</f>
        <v>25716.95</v>
      </c>
      <c r="AM52">
        <f ca="1">SUMIF($AK$2:INDIRECT("ak"&amp;COUNTA(C:C)),FLOOR((ROW(AM52)-2)/12,1),$C$2:INDIRECT("c"&amp;COUNTA(C:C)))</f>
        <v>308603.4</v>
      </c>
      <c r="AN52">
        <f t="shared" si="10"/>
        <v>0.05267278325514236</v>
      </c>
      <c r="AP52" s="23">
        <f t="shared" si="17"/>
        <v>345.82872574808243</v>
      </c>
      <c r="AQ52">
        <f ca="1">AP52*AP53/SUMSQ($AP$14:INDIRECT("AP"&amp;COUNTA(C:C)))</f>
        <v>0.00020332404266226826</v>
      </c>
    </row>
    <row r="53" spans="1:43" ht="15">
      <c r="A53" s="1" t="s">
        <v>21</v>
      </c>
      <c r="B53" s="29" t="s">
        <v>10</v>
      </c>
      <c r="C53" s="46">
        <v>23443.5</v>
      </c>
      <c r="D53" s="54">
        <f t="shared" si="18"/>
        <v>0.8175789956598659</v>
      </c>
      <c r="E53" s="55">
        <f t="shared" si="19"/>
        <v>26394.367422894335</v>
      </c>
      <c r="F53" s="56">
        <f t="shared" si="20"/>
        <v>110.50503472222242</v>
      </c>
      <c r="G53" s="57">
        <f ca="1" t="shared" si="14"/>
        <v>20779.269786101817</v>
      </c>
      <c r="H53" s="44">
        <f ca="1" t="shared" si="2"/>
      </c>
      <c r="I53" s="45">
        <f ca="1" t="shared" si="3"/>
      </c>
      <c r="AF53" s="23">
        <f t="shared" si="7"/>
        <v>1</v>
      </c>
      <c r="AG53">
        <f t="shared" si="15"/>
        <v>7098122.632647959</v>
      </c>
      <c r="AH53">
        <f t="shared" si="16"/>
        <v>0.016439285382619944</v>
      </c>
      <c r="AI53">
        <f t="shared" si="8"/>
        <v>4</v>
      </c>
      <c r="AK53">
        <f t="shared" si="9"/>
        <v>4</v>
      </c>
      <c r="AL53">
        <f ca="1">AVERAGE(INDIRECT("c"&amp;(2+AK53*12)):INDIRECT("c"&amp;(13+AK53*12)))</f>
        <v>25716.95</v>
      </c>
      <c r="AM53">
        <f ca="1">SUMIF($AK$2:INDIRECT("ak"&amp;COUNTA(C:C)),FLOOR((ROW(AM53)-2)/12,1),$C$2:INDIRECT("c"&amp;COUNTA(C:C)))</f>
        <v>308603.4</v>
      </c>
      <c r="AN53">
        <f t="shared" si="10"/>
        <v>0.07596643458886065</v>
      </c>
      <c r="AP53" s="23">
        <f t="shared" si="17"/>
        <v>2664.230213898183</v>
      </c>
      <c r="AQ53">
        <f ca="1">AP53*AP54/SUMSQ($AP$14:INDIRECT("AP"&amp;COUNTA(C:C)))</f>
        <v>-0.0015118302072673433</v>
      </c>
    </row>
    <row r="54" spans="1:43" ht="15">
      <c r="A54" s="1" t="s">
        <v>21</v>
      </c>
      <c r="B54" s="29" t="s">
        <v>11</v>
      </c>
      <c r="C54" s="46">
        <v>28268</v>
      </c>
      <c r="D54" s="54">
        <f t="shared" si="18"/>
        <v>1.1635382830761123</v>
      </c>
      <c r="E54" s="55">
        <f t="shared" si="19"/>
        <v>25841.08776530101</v>
      </c>
      <c r="F54" s="56">
        <f t="shared" si="20"/>
        <v>110.50503472222242</v>
      </c>
      <c r="G54" s="57">
        <f ca="1" t="shared" si="14"/>
        <v>30839.433792486507</v>
      </c>
      <c r="H54" s="44">
        <f ca="1" t="shared" si="2"/>
      </c>
      <c r="I54" s="45">
        <f ca="1" t="shared" si="3"/>
      </c>
      <c r="AF54" s="23">
        <f t="shared" si="7"/>
        <v>1</v>
      </c>
      <c r="AG54">
        <f t="shared" si="15"/>
        <v>6612271.7491415385</v>
      </c>
      <c r="AH54">
        <f t="shared" si="16"/>
        <v>0.006952450445106474</v>
      </c>
      <c r="AI54">
        <f t="shared" si="8"/>
        <v>5</v>
      </c>
      <c r="AK54">
        <f t="shared" si="9"/>
        <v>4</v>
      </c>
      <c r="AL54">
        <f ca="1">AVERAGE(INDIRECT("c"&amp;(2+AK54*12)):INDIRECT("c"&amp;(13+AK54*12)))</f>
        <v>25716.95</v>
      </c>
      <c r="AM54">
        <f ca="1">SUMIF($AK$2:INDIRECT("ak"&amp;COUNTA(C:C)),FLOOR((ROW(AM54)-2)/12,1),$C$2:INDIRECT("c"&amp;COUNTA(C:C)))</f>
        <v>308603.4</v>
      </c>
      <c r="AN54">
        <f t="shared" si="10"/>
        <v>0.09159976850546687</v>
      </c>
      <c r="AP54" s="23">
        <f t="shared" si="17"/>
        <v>-2571.4337924865067</v>
      </c>
      <c r="AQ54">
        <f ca="1">AP54*AP55/SUMSQ($AP$14:INDIRECT("AP"&amp;COUNTA(C:C)))</f>
        <v>0.011938421213784607</v>
      </c>
    </row>
    <row r="55" spans="1:43" ht="15">
      <c r="A55" s="1" t="s">
        <v>21</v>
      </c>
      <c r="B55" s="29" t="s">
        <v>12</v>
      </c>
      <c r="C55" s="46">
        <v>32434.2</v>
      </c>
      <c r="D55" s="54">
        <f t="shared" si="18"/>
        <v>2.060480136124816</v>
      </c>
      <c r="E55" s="55">
        <f t="shared" si="19"/>
        <v>22884.833017679368</v>
      </c>
      <c r="F55" s="56">
        <f t="shared" si="20"/>
        <v>110.50503472222242</v>
      </c>
      <c r="G55" s="57">
        <f ca="1" t="shared" si="14"/>
        <v>53472.741465247665</v>
      </c>
      <c r="H55" s="44">
        <f ca="1" t="shared" si="2"/>
      </c>
      <c r="I55" s="45">
        <f ca="1" t="shared" si="3"/>
      </c>
      <c r="AF55" s="23">
        <f t="shared" si="7"/>
        <v>1</v>
      </c>
      <c r="AG55">
        <f t="shared" si="15"/>
        <v>442620226.98494536</v>
      </c>
      <c r="AH55">
        <f t="shared" si="16"/>
        <v>0.15479836025823127</v>
      </c>
      <c r="AI55">
        <f t="shared" si="8"/>
        <v>6</v>
      </c>
      <c r="AK55">
        <f t="shared" si="9"/>
        <v>4</v>
      </c>
      <c r="AL55">
        <f ca="1">AVERAGE(INDIRECT("c"&amp;(2+AK55*12)):INDIRECT("c"&amp;(13+AK55*12)))</f>
        <v>25716.95</v>
      </c>
      <c r="AM55">
        <f ca="1">SUMIF($AK$2:INDIRECT("ak"&amp;COUNTA(C:C)),FLOOR((ROW(AM55)-2)/12,1),$C$2:INDIRECT("c"&amp;COUNTA(C:C)))</f>
        <v>308603.4</v>
      </c>
      <c r="AN55">
        <f t="shared" si="10"/>
        <v>0.10509994381137731</v>
      </c>
      <c r="AP55" s="23">
        <f t="shared" si="17"/>
        <v>-21038.541465247665</v>
      </c>
      <c r="AQ55">
        <f ca="1">AP55*AP56/SUMSQ($AP$14:INDIRECT("AP"&amp;COUNTA(C:C)))</f>
        <v>0.03363668128540752</v>
      </c>
    </row>
    <row r="56" spans="1:43" ht="15">
      <c r="A56" s="1" t="s">
        <v>21</v>
      </c>
      <c r="B56" s="29" t="s">
        <v>13</v>
      </c>
      <c r="C56" s="46">
        <v>34063.75</v>
      </c>
      <c r="D56" s="54">
        <f t="shared" si="18"/>
        <v>1.796399047594534</v>
      </c>
      <c r="E56" s="55">
        <f t="shared" si="19"/>
        <v>21783.9833310623</v>
      </c>
      <c r="F56" s="56">
        <f t="shared" si="20"/>
        <v>110.50503472222242</v>
      </c>
      <c r="G56" s="57">
        <f ca="1" t="shared" si="14"/>
        <v>41308.803376448566</v>
      </c>
      <c r="H56" s="44">
        <f ca="1" t="shared" si="2"/>
      </c>
      <c r="I56" s="45">
        <f ca="1" t="shared" si="3"/>
      </c>
      <c r="AF56" s="23">
        <f t="shared" si="7"/>
        <v>1</v>
      </c>
      <c r="AG56">
        <f t="shared" si="15"/>
        <v>52490798.42758877</v>
      </c>
      <c r="AH56">
        <f t="shared" si="16"/>
        <v>0.030760822914863182</v>
      </c>
      <c r="AI56">
        <f t="shared" si="8"/>
        <v>7</v>
      </c>
      <c r="AK56">
        <f t="shared" si="9"/>
        <v>4</v>
      </c>
      <c r="AL56">
        <f ca="1">AVERAGE(INDIRECT("c"&amp;(2+AK56*12)):INDIRECT("c"&amp;(13+AK56*12)))</f>
        <v>25716.95</v>
      </c>
      <c r="AM56">
        <f ca="1">SUMIF($AK$2:INDIRECT("ak"&amp;COUNTA(C:C)),FLOOR((ROW(AM56)-2)/12,1),$C$2:INDIRECT("c"&amp;COUNTA(C:C)))</f>
        <v>308603.4</v>
      </c>
      <c r="AN56">
        <f t="shared" si="10"/>
        <v>0.1103803457771366</v>
      </c>
      <c r="AP56" s="23">
        <f t="shared" si="17"/>
        <v>-7245.053376448566</v>
      </c>
      <c r="AQ56">
        <f ca="1">AP56*AP57/SUMSQ($AP$14:INDIRECT("AP"&amp;COUNTA(C:C)))</f>
        <v>-0.021043975058675033</v>
      </c>
    </row>
    <row r="57" spans="1:43" ht="15">
      <c r="A57" s="1" t="s">
        <v>21</v>
      </c>
      <c r="B57" s="29" t="s">
        <v>14</v>
      </c>
      <c r="C57" s="46">
        <v>46096</v>
      </c>
      <c r="D57" s="54">
        <f t="shared" si="18"/>
        <v>1.504202586396841</v>
      </c>
      <c r="E57" s="55">
        <f t="shared" si="19"/>
        <v>24522.67679209308</v>
      </c>
      <c r="F57" s="56">
        <f t="shared" si="20"/>
        <v>110.50503472222242</v>
      </c>
      <c r="G57" s="57">
        <f ca="1" t="shared" si="14"/>
        <v>32933.74602764862</v>
      </c>
      <c r="H57" s="44">
        <f ca="1" t="shared" si="2"/>
      </c>
      <c r="I57" s="45">
        <f ca="1" t="shared" si="3"/>
      </c>
      <c r="AF57" s="23">
        <f t="shared" si="7"/>
        <v>1</v>
      </c>
      <c r="AG57">
        <f t="shared" si="15"/>
        <v>173244929.63267958</v>
      </c>
      <c r="AH57">
        <f t="shared" si="16"/>
        <v>0.15972697573441372</v>
      </c>
      <c r="AI57">
        <f t="shared" si="8"/>
        <v>8</v>
      </c>
      <c r="AK57">
        <f t="shared" si="9"/>
        <v>4</v>
      </c>
      <c r="AL57">
        <f ca="1">AVERAGE(INDIRECT("c"&amp;(2+AK57*12)):INDIRECT("c"&amp;(13+AK57*12)))</f>
        <v>25716.95</v>
      </c>
      <c r="AM57">
        <f ca="1">SUMIF($AK$2:INDIRECT("ak"&amp;COUNTA(C:C)),FLOOR((ROW(AM57)-2)/12,1),$C$2:INDIRECT("c"&amp;COUNTA(C:C)))</f>
        <v>308603.4</v>
      </c>
      <c r="AN57">
        <f t="shared" si="10"/>
        <v>0.1493697088236876</v>
      </c>
      <c r="AP57" s="23">
        <f t="shared" si="17"/>
        <v>13162.253972351376</v>
      </c>
      <c r="AQ57">
        <f ca="1">AP57*AP58/SUMSQ($AP$14:INDIRECT("AP"&amp;COUNTA(C:C)))</f>
        <v>0.004026768866215344</v>
      </c>
    </row>
    <row r="58" spans="1:43" ht="15">
      <c r="A58" s="1" t="s">
        <v>21</v>
      </c>
      <c r="B58" s="29" t="s">
        <v>15</v>
      </c>
      <c r="C58" s="46">
        <v>29671</v>
      </c>
      <c r="D58" s="54">
        <f t="shared" si="18"/>
        <v>1.1482340274169076</v>
      </c>
      <c r="E58" s="55">
        <f t="shared" si="19"/>
        <v>24995.819286136368</v>
      </c>
      <c r="F58" s="56">
        <f t="shared" si="20"/>
        <v>110.50503472222242</v>
      </c>
      <c r="G58" s="57">
        <f ca="1" t="shared" si="14"/>
        <v>28284.657577097114</v>
      </c>
      <c r="H58" s="44">
        <f ca="1" t="shared" si="2"/>
      </c>
      <c r="I58" s="45">
        <f ca="1" t="shared" si="3"/>
      </c>
      <c r="AF58" s="23">
        <f t="shared" si="7"/>
        <v>1</v>
      </c>
      <c r="AG58">
        <f t="shared" si="15"/>
        <v>1921945.3135402445</v>
      </c>
      <c r="AH58">
        <f t="shared" si="16"/>
        <v>0.0024023660145300416</v>
      </c>
      <c r="AI58">
        <f t="shared" si="8"/>
        <v>9</v>
      </c>
      <c r="AK58">
        <f t="shared" si="9"/>
        <v>4</v>
      </c>
      <c r="AL58">
        <f ca="1">AVERAGE(INDIRECT("c"&amp;(2+AK58*12)):INDIRECT("c"&amp;(13+AK58*12)))</f>
        <v>25716.95</v>
      </c>
      <c r="AM58">
        <f ca="1">SUMIF($AK$2:INDIRECT("ak"&amp;COUNTA(C:C)),FLOOR((ROW(AM58)-2)/12,1),$C$2:INDIRECT("c"&amp;COUNTA(C:C)))</f>
        <v>308603.4</v>
      </c>
      <c r="AN58">
        <f t="shared" si="10"/>
        <v>0.09614605671875293</v>
      </c>
      <c r="AP58" s="23">
        <f t="shared" si="17"/>
        <v>1386.342422902886</v>
      </c>
      <c r="AQ58">
        <f ca="1">AP58*AP59/SUMSQ($AP$14:INDIRECT("AP"&amp;COUNTA(C:C)))</f>
        <v>0.002918548962727553</v>
      </c>
    </row>
    <row r="59" spans="1:43" ht="15">
      <c r="A59" s="1" t="s">
        <v>21</v>
      </c>
      <c r="B59" s="29" t="s">
        <v>16</v>
      </c>
      <c r="C59" s="46">
        <v>31068.25</v>
      </c>
      <c r="D59" s="54">
        <f t="shared" si="18"/>
        <v>0.857489995376666</v>
      </c>
      <c r="E59" s="55">
        <f t="shared" si="19"/>
        <v>28447.844201697306</v>
      </c>
      <c r="F59" s="56">
        <f t="shared" si="20"/>
        <v>110.50503472222242</v>
      </c>
      <c r="G59" s="57">
        <f ca="1" t="shared" si="14"/>
        <v>21528.42192581811</v>
      </c>
      <c r="H59" s="44">
        <f ca="1" t="shared" si="2"/>
      </c>
      <c r="I59" s="45">
        <f ca="1" t="shared" si="3"/>
      </c>
      <c r="AF59" s="23">
        <f t="shared" si="7"/>
        <v>1</v>
      </c>
      <c r="AG59">
        <f t="shared" si="15"/>
        <v>91008319.68494892</v>
      </c>
      <c r="AH59">
        <f t="shared" si="16"/>
        <v>0.1963616637475415</v>
      </c>
      <c r="AI59">
        <f t="shared" si="8"/>
        <v>10</v>
      </c>
      <c r="AK59">
        <f t="shared" si="9"/>
        <v>4</v>
      </c>
      <c r="AL59">
        <f ca="1">AVERAGE(INDIRECT("c"&amp;(2+AK59*12)):INDIRECT("c"&amp;(13+AK59*12)))</f>
        <v>25716.95</v>
      </c>
      <c r="AM59">
        <f ca="1">SUMIF($AK$2:INDIRECT("ak"&amp;COUNTA(C:C)),FLOOR((ROW(AM59)-2)/12,1),$C$2:INDIRECT("c"&amp;COUNTA(C:C)))</f>
        <v>308603.4</v>
      </c>
      <c r="AN59">
        <f t="shared" si="10"/>
        <v>0.10067371260329601</v>
      </c>
      <c r="AP59" s="23">
        <f t="shared" si="17"/>
        <v>9539.828074181889</v>
      </c>
      <c r="AQ59">
        <f ca="1">AP59*AP60/SUMSQ($AP$14:INDIRECT("AP"&amp;COUNTA(C:C)))</f>
        <v>0.01922987069920871</v>
      </c>
    </row>
    <row r="60" spans="1:43" ht="15">
      <c r="A60" s="1" t="s">
        <v>21</v>
      </c>
      <c r="B60" s="29" t="s">
        <v>0</v>
      </c>
      <c r="C60" s="46">
        <v>28986</v>
      </c>
      <c r="D60" s="54">
        <f t="shared" si="18"/>
        <v>0.6951243089617549</v>
      </c>
      <c r="E60" s="55">
        <f t="shared" si="19"/>
        <v>32505.19341077156</v>
      </c>
      <c r="F60" s="56">
        <f t="shared" si="20"/>
        <v>110.50503472222242</v>
      </c>
      <c r="G60" s="57">
        <f ca="1" t="shared" si="14"/>
        <v>19851.60277805459</v>
      </c>
      <c r="H60" s="44">
        <f ca="1" t="shared" si="2"/>
      </c>
      <c r="I60" s="45">
        <f ca="1" t="shared" si="3"/>
      </c>
      <c r="AF60" s="23">
        <f t="shared" si="7"/>
        <v>1</v>
      </c>
      <c r="AG60">
        <f t="shared" si="15"/>
        <v>83437212.60828406</v>
      </c>
      <c r="AH60">
        <f t="shared" si="16"/>
        <v>0.21172329004131632</v>
      </c>
      <c r="AI60">
        <f t="shared" si="8"/>
        <v>11</v>
      </c>
      <c r="AK60">
        <f t="shared" si="9"/>
        <v>4</v>
      </c>
      <c r="AL60">
        <f ca="1">AVERAGE(INDIRECT("c"&amp;(2+AK60*12)):INDIRECT("c"&amp;(13+AK60*12)))</f>
        <v>25716.95</v>
      </c>
      <c r="AM60">
        <f ca="1">SUMIF($AK$2:INDIRECT("ak"&amp;COUNTA(C:C)),FLOOR((ROW(AM60)-2)/12,1),$C$2:INDIRECT("c"&amp;COUNTA(C:C)))</f>
        <v>308603.4</v>
      </c>
      <c r="AN60">
        <f t="shared" si="10"/>
        <v>0.09392637929458975</v>
      </c>
      <c r="AP60" s="23">
        <f t="shared" si="17"/>
        <v>9134.397221945412</v>
      </c>
      <c r="AQ60">
        <f ca="1">AP60*AP61/SUMSQ($AP$14:INDIRECT("AP"&amp;COUNTA(C:C)))</f>
        <v>0.0023691031269593133</v>
      </c>
    </row>
    <row r="61" spans="1:43" ht="15.75" thickBot="1">
      <c r="A61" s="1" t="s">
        <v>21</v>
      </c>
      <c r="B61" s="29" t="s">
        <v>1</v>
      </c>
      <c r="C61" s="51">
        <v>16280.2</v>
      </c>
      <c r="D61" s="54">
        <f>IF(C61="","",Gamma*(C61/E61)+(1-Gamma)*D49)</f>
        <v>0.463117526424251</v>
      </c>
      <c r="E61" s="55">
        <f>IF(C61="","",Alpha*(C61/D49)+(1-Alpha)*(E60+F60))</f>
        <v>33377.934514955195</v>
      </c>
      <c r="F61" s="56">
        <f>IF(C61="","",Beta*(E61-E60)+(1-Beta)*F60)</f>
        <v>110.50503472222242</v>
      </c>
      <c r="G61" s="57">
        <f ca="1" t="shared" si="14"/>
        <v>15104.901586676371</v>
      </c>
      <c r="H61" s="44">
        <f ca="1" t="shared" si="2"/>
      </c>
      <c r="I61" s="45">
        <f ca="1" t="shared" si="3"/>
      </c>
      <c r="AF61" s="23">
        <f t="shared" si="7"/>
        <v>1</v>
      </c>
      <c r="AG61">
        <f t="shared" si="15"/>
        <v>1381326.3603610413</v>
      </c>
      <c r="AH61">
        <f t="shared" si="16"/>
        <v>0.0060542520791904975</v>
      </c>
      <c r="AI61">
        <f t="shared" si="8"/>
        <v>12</v>
      </c>
      <c r="AK61">
        <f t="shared" si="9"/>
        <v>4</v>
      </c>
      <c r="AL61">
        <f ca="1">AVERAGE(INDIRECT("c"&amp;(2+AK61*12)):INDIRECT("c"&amp;(13+AK61*12)))</f>
        <v>25716.95</v>
      </c>
      <c r="AM61">
        <f ca="1">SUMIF($AK$2:INDIRECT("ak"&amp;COUNTA(C:C)),FLOOR((ROW(AM61)-2)/12,1),$C$2:INDIRECT("c"&amp;COUNTA(C:C)))</f>
        <v>308603.4</v>
      </c>
      <c r="AN61">
        <f t="shared" si="10"/>
        <v>0.05275444146111157</v>
      </c>
      <c r="AP61" s="23">
        <f t="shared" si="17"/>
        <v>1175.2984133236296</v>
      </c>
      <c r="AQ61">
        <f ca="1">AP61*AP62/SUMSQ($AP$14:INDIRECT("AP"&amp;COUNTA(C:C)))</f>
        <v>-0.003660670338505243</v>
      </c>
    </row>
    <row r="62" spans="1:43" ht="15">
      <c r="A62" s="1">
        <v>2009</v>
      </c>
      <c r="B62" s="29" t="s">
        <v>7</v>
      </c>
      <c r="C62" s="52"/>
      <c r="D62" s="54">
        <f>IF(C62="","",Gamma*(C62/E62)+(1-Gamma)*D50)</f>
      </c>
      <c r="E62" s="55">
        <f>IF(C62="","",Alpha*(C62/D50)+(1-Alpha)*(E61+F61))</f>
      </c>
      <c r="F62" s="56">
        <f>IF(C62="","",Beta*(E62-E61)+(1-Beta)*F61)</f>
      </c>
      <c r="G62" s="57">
        <f ca="1">IF(ROW(G62)&gt;COUNTA(C:C)+12,"",IF(C61="",(INDIRECT("E"&amp;COUNTA(C:C))+(ROW(G61)-COUNTA(C:C))*INDIRECT("F"&amp;COUNTA(C:C)))*INDIRECT("D"&amp;(ROW(D62)-12)),(E61+F61)*D50))</f>
        <v>14114.209124115738</v>
      </c>
      <c r="H62" s="44">
        <f ca="1" t="shared" si="2"/>
        <v>8614.936897025142</v>
      </c>
      <c r="I62" s="45">
        <f ca="1" t="shared" si="3"/>
        <v>19613.481351206334</v>
      </c>
      <c r="AF62" s="23" t="e">
        <f t="shared" si="7"/>
        <v>#VALUE!</v>
      </c>
      <c r="AG62">
        <f t="shared" si="15"/>
        <v>199210899.19927195</v>
      </c>
      <c r="AH62">
        <f t="shared" si="16"/>
      </c>
      <c r="AI62">
        <f t="shared" si="8"/>
        <v>1</v>
      </c>
      <c r="AK62">
        <f t="shared" si="9"/>
        <v>5</v>
      </c>
      <c r="AL62" t="e">
        <f ca="1">AVERAGE(INDIRECT("c"&amp;(2+AK62*12)):INDIRECT("c"&amp;(13+AK62*12)))</f>
        <v>#DIV/0!</v>
      </c>
      <c r="AM62">
        <f ca="1">SUMIF($AK$2:INDIRECT("ak"&amp;COUNTA(C:C)),FLOOR((ROW(AM62)-2)/12,1),$C$2:INDIRECT("c"&amp;COUNTA(C:C)))</f>
        <v>0</v>
      </c>
      <c r="AN62" t="e">
        <f t="shared" si="10"/>
        <v>#DIV/0!</v>
      </c>
      <c r="AP62" s="23">
        <f t="shared" si="17"/>
        <v>-14114.209124115738</v>
      </c>
      <c r="AQ62">
        <f ca="1">AP62*AP63/SUMSQ($AP$14:INDIRECT("AP"&amp;COUNTA(C:C)))</f>
        <v>0.045849703774218965</v>
      </c>
    </row>
    <row r="63" spans="1:43" ht="15">
      <c r="A63" s="1" t="s">
        <v>21</v>
      </c>
      <c r="B63" s="29" t="s">
        <v>8</v>
      </c>
      <c r="C63" s="52"/>
      <c r="D63" s="54">
        <f t="shared" si="18"/>
      </c>
      <c r="E63" s="55">
        <f t="shared" si="19"/>
      </c>
      <c r="F63" s="56">
        <f t="shared" si="20"/>
      </c>
      <c r="G63" s="57">
        <f ca="1">IF(ROW(G63)&gt;COUNTA(C:C)+12,"",IF(C62="",(INDIRECT("E"&amp;COUNTA(C:C))+(ROW(G62)-COUNTA(C:C))*INDIRECT("F"&amp;COUNTA(C:C)))*INDIRECT("D"&amp;(ROW(D63)-12)),(E62+F62)*D51))</f>
        <v>14720.550913962285</v>
      </c>
      <c r="H63" s="44">
        <f ca="1" t="shared" si="2"/>
        <v>8699.855153642136</v>
      </c>
      <c r="I63" s="45">
        <f ca="1" t="shared" si="3"/>
        <v>20741.246674282433</v>
      </c>
      <c r="AF63" s="23" t="e">
        <f t="shared" si="7"/>
        <v>#VALUE!</v>
      </c>
      <c r="AG63">
        <f t="shared" si="15"/>
        <v>216694619.21055585</v>
      </c>
      <c r="AH63">
        <f t="shared" si="16"/>
      </c>
      <c r="AI63">
        <f t="shared" si="8"/>
        <v>2</v>
      </c>
      <c r="AK63">
        <f t="shared" si="9"/>
        <v>5</v>
      </c>
      <c r="AL63" t="e">
        <f ca="1">AVERAGE(INDIRECT("c"&amp;(2+AK63*12)):INDIRECT("c"&amp;(13+AK63*12)))</f>
        <v>#DIV/0!</v>
      </c>
      <c r="AM63">
        <f ca="1">SUMIF($AK$2:INDIRECT("ak"&amp;COUNTA(C:C)),FLOOR((ROW(AM63)-2)/12,1),$C$2:INDIRECT("c"&amp;COUNTA(C:C)))</f>
        <v>0</v>
      </c>
      <c r="AN63" t="e">
        <f t="shared" si="10"/>
        <v>#DIV/0!</v>
      </c>
      <c r="AP63" s="23">
        <f t="shared" si="17"/>
        <v>-14720.550913962285</v>
      </c>
      <c r="AQ63">
        <f ca="1">AP63*AP64/SUMSQ($AP$14:INDIRECT("AP"&amp;COUNTA(C:C)))</f>
        <v>0.06906711344324129</v>
      </c>
    </row>
    <row r="64" spans="1:43" ht="15">
      <c r="A64" s="1" t="s">
        <v>21</v>
      </c>
      <c r="B64" s="29" t="s">
        <v>9</v>
      </c>
      <c r="C64" s="52"/>
      <c r="D64" s="54">
        <f t="shared" si="18"/>
      </c>
      <c r="E64" s="55">
        <f t="shared" si="19"/>
      </c>
      <c r="F64" s="56">
        <f t="shared" si="20"/>
      </c>
      <c r="G64" s="57">
        <f ca="1" t="shared" si="14"/>
        <v>21261.373629311718</v>
      </c>
      <c r="H64" s="44">
        <f ca="1" t="shared" si="2"/>
        <v>12197.858386731064</v>
      </c>
      <c r="I64" s="45">
        <f ca="1" t="shared" si="3"/>
        <v>30324.88887189237</v>
      </c>
      <c r="AF64" s="23" t="e">
        <f t="shared" si="7"/>
        <v>#VALUE!</v>
      </c>
      <c r="AG64">
        <f t="shared" si="15"/>
        <v>452046008.60519177</v>
      </c>
      <c r="AH64">
        <f t="shared" si="16"/>
      </c>
      <c r="AI64">
        <f t="shared" si="8"/>
        <v>3</v>
      </c>
      <c r="AK64">
        <f t="shared" si="9"/>
        <v>5</v>
      </c>
      <c r="AL64" t="e">
        <f ca="1">AVERAGE(INDIRECT("c"&amp;(2+AK64*12)):INDIRECT("c"&amp;(13+AK64*12)))</f>
        <v>#DIV/0!</v>
      </c>
      <c r="AM64">
        <f ca="1">SUMIF($AK$2:INDIRECT("ak"&amp;COUNTA(C:C)),FLOOR((ROW(AM64)-2)/12,1),$C$2:INDIRECT("c"&amp;COUNTA(C:C)))</f>
        <v>0</v>
      </c>
      <c r="AN64" t="e">
        <f t="shared" si="10"/>
        <v>#DIV/0!</v>
      </c>
      <c r="AP64" s="23">
        <f t="shared" si="17"/>
        <v>-21261.373629311718</v>
      </c>
      <c r="AQ64">
        <f ca="1">AP64*AP65/SUMSQ($AP$14:INDIRECT("AP"&amp;COUNTA(C:C)))</f>
        <v>0.12930896312141804</v>
      </c>
    </row>
    <row r="65" spans="1:43" ht="15">
      <c r="A65" s="1" t="s">
        <v>21</v>
      </c>
      <c r="B65" s="29" t="s">
        <v>10</v>
      </c>
      <c r="C65" s="53"/>
      <c r="D65" s="54">
        <f t="shared" si="18"/>
      </c>
      <c r="E65" s="55">
        <f t="shared" si="19"/>
      </c>
      <c r="F65" s="56">
        <f t="shared" si="20"/>
      </c>
      <c r="G65" s="57">
        <f ca="1" t="shared" si="14"/>
        <v>27560.137963848505</v>
      </c>
      <c r="H65" s="44">
        <f ca="1" t="shared" si="2"/>
        <v>15354.230626800929</v>
      </c>
      <c r="I65" s="45">
        <f ca="1" t="shared" si="3"/>
        <v>39766.04530089608</v>
      </c>
      <c r="AF65" s="23" t="e">
        <f t="shared" si="7"/>
        <v>#VALUE!</v>
      </c>
      <c r="AG65">
        <f t="shared" si="15"/>
        <v>759561204.5863637</v>
      </c>
      <c r="AH65">
        <f t="shared" si="16"/>
      </c>
      <c r="AI65">
        <f t="shared" si="8"/>
        <v>4</v>
      </c>
      <c r="AK65">
        <f t="shared" si="9"/>
        <v>5</v>
      </c>
      <c r="AL65" t="e">
        <f ca="1">AVERAGE(INDIRECT("c"&amp;(2+AK65*12)):INDIRECT("c"&amp;(13+AK65*12)))</f>
        <v>#DIV/0!</v>
      </c>
      <c r="AM65">
        <f ca="1">SUMIF($AK$2:INDIRECT("ak"&amp;COUNTA(C:C)),FLOOR((ROW(AM65)-2)/12,1),$C$2:INDIRECT("c"&amp;COUNTA(C:C)))</f>
        <v>0</v>
      </c>
      <c r="AN65" t="e">
        <f t="shared" si="10"/>
        <v>#DIV/0!</v>
      </c>
      <c r="AP65" s="23">
        <f t="shared" si="17"/>
        <v>-27560.137963848505</v>
      </c>
      <c r="AQ65">
        <f ca="1">AP65*AP66/SUMSQ($AP$14:INDIRECT("AP"&amp;COUNTA(C:C)))</f>
        <v>0.2393266203188452</v>
      </c>
    </row>
    <row r="66" spans="1:43" ht="15">
      <c r="A66" s="1" t="s">
        <v>21</v>
      </c>
      <c r="B66" s="29" t="s">
        <v>11</v>
      </c>
      <c r="C66" s="53"/>
      <c r="D66" s="54">
        <f t="shared" si="18"/>
      </c>
      <c r="E66" s="55">
        <f t="shared" si="19"/>
      </c>
      <c r="F66" s="56">
        <f t="shared" si="20"/>
      </c>
      <c r="G66" s="57">
        <f ca="1" t="shared" si="14"/>
        <v>39350.81197164572</v>
      </c>
      <c r="H66" s="44">
        <f ca="1" t="shared" si="2"/>
        <v>21294.565332784852</v>
      </c>
      <c r="I66" s="45">
        <f ca="1" t="shared" si="3"/>
        <v>57407.05861050659</v>
      </c>
      <c r="AF66" s="23" t="e">
        <f t="shared" si="7"/>
        <v>#VALUE!</v>
      </c>
      <c r="AG66">
        <f t="shared" si="15"/>
        <v>1548486402.8278162</v>
      </c>
      <c r="AH66">
        <f t="shared" si="16"/>
      </c>
      <c r="AI66">
        <f t="shared" si="8"/>
        <v>5</v>
      </c>
      <c r="AK66">
        <f t="shared" si="9"/>
        <v>5</v>
      </c>
      <c r="AL66" t="e">
        <f ca="1">AVERAGE(INDIRECT("c"&amp;(2+AK66*12)):INDIRECT("c"&amp;(13+AK66*12)))</f>
        <v>#DIV/0!</v>
      </c>
      <c r="AM66">
        <f ca="1">SUMIF($AK$2:INDIRECT("ak"&amp;COUNTA(C:C)),FLOOR((ROW(AM66)-2)/12,1),$C$2:INDIRECT("c"&amp;COUNTA(C:C)))</f>
        <v>0</v>
      </c>
      <c r="AN66" t="e">
        <f t="shared" si="10"/>
        <v>#DIV/0!</v>
      </c>
      <c r="AP66" s="23">
        <f t="shared" si="17"/>
        <v>-39350.81197164572</v>
      </c>
      <c r="AQ66">
        <f ca="1">AP66*AP67/SUMSQ($AP$14:INDIRECT("AP"&amp;COUNTA(C:C)))</f>
        <v>0.6071105728885546</v>
      </c>
    </row>
    <row r="67" spans="1:43" ht="15">
      <c r="A67" s="1" t="s">
        <v>21</v>
      </c>
      <c r="B67" s="29" t="s">
        <v>12</v>
      </c>
      <c r="C67" s="53"/>
      <c r="D67" s="54">
        <f t="shared" si="18"/>
      </c>
      <c r="E67" s="55">
        <f t="shared" si="19"/>
      </c>
      <c r="F67" s="56">
        <f t="shared" si="20"/>
      </c>
      <c r="G67" s="57">
        <f ca="1" t="shared" si="14"/>
        <v>69913.03819787467</v>
      </c>
      <c r="H67" s="44">
        <f aca="true" ca="1" t="shared" si="21" ref="H67:H130">IF(G67="","",IF(C67="",IF(G67&gt;1.64*SQRT(INDIRECT("AD"&amp;(1+ROW(H67)-COUNTA(C$1:C$65536)))),G67-1.64*SQRT(INDIRECT("AD"&amp;(1+ROW(H67)-COUNTA(C$1:C$65536)))),""),""))</f>
        <v>36755.7057311743</v>
      </c>
      <c r="I67" s="45">
        <f aca="true" ca="1" t="shared" si="22" ref="I67:I130">IF(G67="","",IF(C67="",G67+1.64*SQRT(INDIRECT("AD"&amp;(1+ROW(I67)-COUNTA(C$1:C$65536)))),""))</f>
        <v>103070.37066457505</v>
      </c>
      <c r="AF67" s="23" t="e">
        <f aca="true" t="shared" si="23" ref="AF67:AF130">((G79-C79)/G79)^2</f>
        <v>#VALUE!</v>
      </c>
      <c r="AG67">
        <f t="shared" si="15"/>
        <v>4887832910.057483</v>
      </c>
      <c r="AH67">
        <f t="shared" si="16"/>
      </c>
      <c r="AI67">
        <f aca="true" t="shared" si="24" ref="AI67:AI130">MOD(ROW(AI67)-2,12)+1</f>
        <v>6</v>
      </c>
      <c r="AK67">
        <f aca="true" t="shared" si="25" ref="AK67:AK130">FLOOR((ROW(AK67)-2)/12,1)</f>
        <v>5</v>
      </c>
      <c r="AL67" t="e">
        <f ca="1">AVERAGE(INDIRECT("c"&amp;(2+AK67*12)):INDIRECT("c"&amp;(13+AK67*12)))</f>
        <v>#DIV/0!</v>
      </c>
      <c r="AM67">
        <f ca="1">SUMIF($AK$2:INDIRECT("ak"&amp;COUNTA(C:C)),FLOOR((ROW(AM67)-2)/12,1),$C$2:INDIRECT("c"&amp;COUNTA(C:C)))</f>
        <v>0</v>
      </c>
      <c r="AN67" t="e">
        <f aca="true" t="shared" si="26" ref="AN67:AN130">C67/AM67</f>
        <v>#DIV/0!</v>
      </c>
      <c r="AP67" s="23">
        <f t="shared" si="17"/>
        <v>-69913.03819787467</v>
      </c>
      <c r="AQ67">
        <f ca="1">AP67*AP68/SUMSQ($AP$14:INDIRECT("AP"&amp;COUNTA(C:C)))</f>
        <v>0.9434497501068351</v>
      </c>
    </row>
    <row r="68" spans="1:43" ht="15">
      <c r="A68" s="1" t="s">
        <v>21</v>
      </c>
      <c r="B68" s="29" t="s">
        <v>13</v>
      </c>
      <c r="C68" s="53"/>
      <c r="D68" s="54">
        <f t="shared" si="18"/>
      </c>
      <c r="E68" s="55">
        <f t="shared" si="19"/>
      </c>
      <c r="F68" s="56">
        <f t="shared" si="20"/>
      </c>
      <c r="G68" s="57">
        <f ca="1" t="shared" si="14"/>
        <v>61151.156608114645</v>
      </c>
      <c r="H68" s="44">
        <f ca="1" t="shared" si="21"/>
        <v>31237.690297715173</v>
      </c>
      <c r="I68" s="45">
        <f ca="1" t="shared" si="22"/>
        <v>91064.62291851411</v>
      </c>
      <c r="AF68" s="23" t="e">
        <f t="shared" si="23"/>
        <v>#VALUE!</v>
      </c>
      <c r="AG68">
        <f t="shared" si="15"/>
        <v>3739463954.5101633</v>
      </c>
      <c r="AH68">
        <f t="shared" si="16"/>
      </c>
      <c r="AI68">
        <f t="shared" si="24"/>
        <v>7</v>
      </c>
      <c r="AK68">
        <f t="shared" si="25"/>
        <v>5</v>
      </c>
      <c r="AL68" t="e">
        <f ca="1">AVERAGE(INDIRECT("c"&amp;(2+AK68*12)):INDIRECT("c"&amp;(13+AK68*12)))</f>
        <v>#DIV/0!</v>
      </c>
      <c r="AM68">
        <f ca="1">SUMIF($AK$2:INDIRECT("ak"&amp;COUNTA(C:C)),FLOOR((ROW(AM68)-2)/12,1),$C$2:INDIRECT("c"&amp;COUNTA(C:C)))</f>
        <v>0</v>
      </c>
      <c r="AN68" t="e">
        <f t="shared" si="26"/>
        <v>#DIV/0!</v>
      </c>
      <c r="AP68" s="23">
        <f t="shared" si="17"/>
        <v>-61151.156608114645</v>
      </c>
      <c r="AQ68">
        <f ca="1">AP68*AP69/SUMSQ($AP$14:INDIRECT("AP"&amp;COUNTA(C:C)))</f>
        <v>0.693228370823509</v>
      </c>
    </row>
    <row r="69" spans="1:43" ht="15">
      <c r="A69" s="1" t="s">
        <v>21</v>
      </c>
      <c r="B69" s="29" t="s">
        <v>14</v>
      </c>
      <c r="C69" s="53"/>
      <c r="D69" s="54">
        <f t="shared" si="18"/>
      </c>
      <c r="E69" s="55">
        <f t="shared" si="19"/>
      </c>
      <c r="F69" s="56">
        <f t="shared" si="20"/>
      </c>
      <c r="G69" s="57">
        <f ca="1" t="shared" si="14"/>
        <v>51370.72913925327</v>
      </c>
      <c r="H69" s="44">
        <f ca="1" t="shared" si="21"/>
        <v>25499.392480050246</v>
      </c>
      <c r="I69" s="45">
        <f ca="1" t="shared" si="22"/>
        <v>77242.0657984563</v>
      </c>
      <c r="AF69" s="23" t="e">
        <f t="shared" si="23"/>
        <v>#VALUE!</v>
      </c>
      <c r="AG69">
        <f t="shared" si="15"/>
        <v>2638951812.2985253</v>
      </c>
      <c r="AH69">
        <f t="shared" si="16"/>
      </c>
      <c r="AI69">
        <f t="shared" si="24"/>
        <v>8</v>
      </c>
      <c r="AK69">
        <f t="shared" si="25"/>
        <v>5</v>
      </c>
      <c r="AL69" t="e">
        <f ca="1">AVERAGE(INDIRECT("c"&amp;(2+AK69*12)):INDIRECT("c"&amp;(13+AK69*12)))</f>
        <v>#DIV/0!</v>
      </c>
      <c r="AM69">
        <f ca="1">SUMIF($AK$2:INDIRECT("ak"&amp;COUNTA(C:C)),FLOOR((ROW(AM69)-2)/12,1),$C$2:INDIRECT("c"&amp;COUNTA(C:C)))</f>
        <v>0</v>
      </c>
      <c r="AN69" t="e">
        <f t="shared" si="26"/>
        <v>#DIV/0!</v>
      </c>
      <c r="AP69" s="23">
        <f t="shared" si="17"/>
        <v>-51370.72913925327</v>
      </c>
      <c r="AQ69">
        <f ca="1">AP69*AP70/SUMSQ($AP$14:INDIRECT("AP"&amp;COUNTA(C:C)))</f>
        <v>0.4459790484925629</v>
      </c>
    </row>
    <row r="70" spans="1:43" ht="15">
      <c r="A70" s="1" t="s">
        <v>21</v>
      </c>
      <c r="B70" s="29" t="s">
        <v>15</v>
      </c>
      <c r="C70" s="53"/>
      <c r="D70" s="54">
        <f t="shared" si="18"/>
      </c>
      <c r="E70" s="55">
        <f t="shared" si="19"/>
      </c>
      <c r="F70" s="56">
        <f t="shared" si="20"/>
      </c>
      <c r="G70" s="57">
        <f ca="1" t="shared" si="14"/>
        <v>39340.76530351635</v>
      </c>
      <c r="H70" s="44">
        <f ca="1" t="shared" si="21"/>
        <v>18976.119768936493</v>
      </c>
      <c r="I70" s="45">
        <f ca="1" t="shared" si="22"/>
        <v>59705.41083809621</v>
      </c>
      <c r="AF70" s="23" t="e">
        <f t="shared" si="23"/>
        <v>#VALUE!</v>
      </c>
      <c r="AG70">
        <f t="shared" si="15"/>
        <v>1547695814.666356</v>
      </c>
      <c r="AH70">
        <f t="shared" si="16"/>
      </c>
      <c r="AI70">
        <f t="shared" si="24"/>
        <v>9</v>
      </c>
      <c r="AK70">
        <f t="shared" si="25"/>
        <v>5</v>
      </c>
      <c r="AL70" t="e">
        <f ca="1">AVERAGE(INDIRECT("c"&amp;(2+AK70*12)):INDIRECT("c"&amp;(13+AK70*12)))</f>
        <v>#DIV/0!</v>
      </c>
      <c r="AM70">
        <f ca="1">SUMIF($AK$2:INDIRECT("ak"&amp;COUNTA(C:C)),FLOOR((ROW(AM70)-2)/12,1),$C$2:INDIRECT("c"&amp;COUNTA(C:C)))</f>
        <v>0</v>
      </c>
      <c r="AN70" t="e">
        <f t="shared" si="26"/>
        <v>#DIV/0!</v>
      </c>
      <c r="AP70" s="23">
        <f t="shared" si="17"/>
        <v>-39340.76530351635</v>
      </c>
      <c r="AQ70">
        <f ca="1">AP70*AP71/SUMSQ($AP$14:INDIRECT("AP"&amp;COUNTA(C:C)))</f>
        <v>0.25588136220348595</v>
      </c>
    </row>
    <row r="71" spans="1:43" ht="15">
      <c r="A71" s="1" t="s">
        <v>21</v>
      </c>
      <c r="B71" s="29" t="s">
        <v>16</v>
      </c>
      <c r="C71" s="53"/>
      <c r="D71" s="54">
        <f t="shared" si="18"/>
      </c>
      <c r="E71" s="55">
        <f t="shared" si="19"/>
      </c>
      <c r="F71" s="56">
        <f t="shared" si="20"/>
      </c>
      <c r="G71" s="57">
        <f ca="1" t="shared" si="14"/>
        <v>29474.057568329103</v>
      </c>
      <c r="H71" s="44">
        <f ca="1" t="shared" si="21"/>
        <v>13814.842275826553</v>
      </c>
      <c r="I71" s="45">
        <f ca="1" t="shared" si="22"/>
        <v>45133.272860831654</v>
      </c>
      <c r="AF71" s="23" t="e">
        <f t="shared" si="23"/>
        <v>#VALUE!</v>
      </c>
      <c r="AG71">
        <f t="shared" si="15"/>
        <v>868720069.5411781</v>
      </c>
      <c r="AH71">
        <f t="shared" si="16"/>
      </c>
      <c r="AI71">
        <f t="shared" si="24"/>
        <v>10</v>
      </c>
      <c r="AK71">
        <f t="shared" si="25"/>
        <v>5</v>
      </c>
      <c r="AL71" t="e">
        <f ca="1">AVERAGE(INDIRECT("c"&amp;(2+AK71*12)):INDIRECT("c"&amp;(13+AK71*12)))</f>
        <v>#DIV/0!</v>
      </c>
      <c r="AM71">
        <f ca="1">SUMIF($AK$2:INDIRECT("ak"&amp;COUNTA(C:C)),FLOOR((ROW(AM71)-2)/12,1),$C$2:INDIRECT("c"&amp;COUNTA(C:C)))</f>
        <v>0</v>
      </c>
      <c r="AN71" t="e">
        <f t="shared" si="26"/>
        <v>#DIV/0!</v>
      </c>
      <c r="AP71" s="23">
        <f t="shared" si="17"/>
        <v>-29474.057568329103</v>
      </c>
      <c r="AQ71">
        <f ca="1">AP71*AP72/SUMSQ($AP$14:INDIRECT("AP"&amp;COUNTA(C:C)))</f>
        <v>0.15590612514210403</v>
      </c>
    </row>
    <row r="72" spans="1:43" ht="15">
      <c r="A72" s="1" t="s">
        <v>21</v>
      </c>
      <c r="B72" s="29" t="s">
        <v>0</v>
      </c>
      <c r="C72" s="53"/>
      <c r="D72" s="54">
        <f t="shared" si="18"/>
      </c>
      <c r="E72" s="55">
        <f t="shared" si="19"/>
      </c>
      <c r="F72" s="56">
        <f t="shared" si="20"/>
      </c>
      <c r="G72" s="57">
        <f ca="1" t="shared" si="14"/>
        <v>23969.961023259737</v>
      </c>
      <c r="H72" s="44">
        <f ca="1" t="shared" si="21"/>
        <v>10916.596923370824</v>
      </c>
      <c r="I72" s="45">
        <f ca="1" t="shared" si="22"/>
        <v>37023.32512314865</v>
      </c>
      <c r="AF72" s="23" t="e">
        <f t="shared" si="23"/>
        <v>#VALUE!</v>
      </c>
      <c r="AG72">
        <f t="shared" si="15"/>
        <v>574559031.456591</v>
      </c>
      <c r="AH72">
        <f t="shared" si="16"/>
      </c>
      <c r="AI72">
        <f t="shared" si="24"/>
        <v>11</v>
      </c>
      <c r="AK72">
        <f t="shared" si="25"/>
        <v>5</v>
      </c>
      <c r="AL72" t="e">
        <f ca="1">AVERAGE(INDIRECT("c"&amp;(2+AK72*12)):INDIRECT("c"&amp;(13+AK72*12)))</f>
        <v>#DIV/0!</v>
      </c>
      <c r="AM72">
        <f ca="1">SUMIF($AK$2:INDIRECT("ak"&amp;COUNTA(C:C)),FLOOR((ROW(AM72)-2)/12,1),$C$2:INDIRECT("c"&amp;COUNTA(C:C)))</f>
        <v>0</v>
      </c>
      <c r="AN72" t="e">
        <f t="shared" si="26"/>
        <v>#DIV/0!</v>
      </c>
      <c r="AP72" s="23">
        <f t="shared" si="17"/>
        <v>-23969.961023259737</v>
      </c>
      <c r="AQ72">
        <f ca="1">AP72*AP73/SUMSQ($AP$14:INDIRECT("AP"&amp;COUNTA(C:C)))</f>
        <v>0.08474397760125309</v>
      </c>
    </row>
    <row r="73" spans="1:43" ht="15">
      <c r="A73" s="1" t="s">
        <v>21</v>
      </c>
      <c r="B73" s="29" t="s">
        <v>1</v>
      </c>
      <c r="C73" s="53"/>
      <c r="D73" s="54">
        <f t="shared" si="18"/>
      </c>
      <c r="E73" s="55">
        <f t="shared" si="19"/>
      </c>
      <c r="F73" s="56">
        <f t="shared" si="20"/>
      </c>
      <c r="G73" s="57">
        <f ca="1" t="shared" si="14"/>
        <v>16020.85147143448</v>
      </c>
      <c r="H73" s="44">
        <f ca="1" t="shared" si="21"/>
        <v>7088.833438470419</v>
      </c>
      <c r="I73" s="45">
        <f ca="1" t="shared" si="22"/>
        <v>24952.869504398543</v>
      </c>
      <c r="AF73" s="23" t="e">
        <f t="shared" si="23"/>
        <v>#VALUE!</v>
      </c>
      <c r="AG73">
        <f t="shared" si="15"/>
        <v>256667681.86976436</v>
      </c>
      <c r="AH73">
        <f t="shared" si="16"/>
      </c>
      <c r="AI73">
        <f t="shared" si="24"/>
        <v>12</v>
      </c>
      <c r="AK73">
        <f t="shared" si="25"/>
        <v>5</v>
      </c>
      <c r="AL73" t="e">
        <f ca="1">AVERAGE(INDIRECT("c"&amp;(2+AK73*12)):INDIRECT("c"&amp;(13+AK73*12)))</f>
        <v>#DIV/0!</v>
      </c>
      <c r="AM73">
        <f ca="1">SUMIF($AK$2:INDIRECT("ak"&amp;COUNTA(C:C)),FLOOR((ROW(AM73)-2)/12,1),$C$2:INDIRECT("c"&amp;COUNTA(C:C)))</f>
        <v>0</v>
      </c>
      <c r="AN73" t="e">
        <f t="shared" si="26"/>
        <v>#DIV/0!</v>
      </c>
      <c r="AP73" s="23">
        <f t="shared" si="17"/>
        <v>-16020.85147143448</v>
      </c>
      <c r="AQ73" t="e">
        <f ca="1">AP73*AP74/SUMSQ($AP$14:INDIRECT("AP"&amp;COUNTA(C:C)))</f>
        <v>#VALUE!</v>
      </c>
    </row>
    <row r="74" spans="1:43" ht="15">
      <c r="A74" s="1">
        <v>2010</v>
      </c>
      <c r="B74" s="30" t="s">
        <v>7</v>
      </c>
      <c r="C74" s="32"/>
      <c r="D74" s="54">
        <f t="shared" si="18"/>
      </c>
      <c r="E74" s="55">
        <f t="shared" si="19"/>
      </c>
      <c r="F74" s="56">
        <f t="shared" si="20"/>
      </c>
      <c r="G74" s="57">
        <f ca="1" t="shared" si="14"/>
      </c>
      <c r="H74" s="44">
        <f ca="1" t="shared" si="21"/>
      </c>
      <c r="I74" s="27">
        <f ca="1" t="shared" si="22"/>
      </c>
      <c r="AF74" s="23" t="e">
        <f t="shared" si="23"/>
        <v>#VALUE!</v>
      </c>
      <c r="AG74" t="e">
        <f t="shared" si="15"/>
        <v>#VALUE!</v>
      </c>
      <c r="AH74">
        <f t="shared" si="16"/>
      </c>
      <c r="AI74">
        <f t="shared" si="24"/>
        <v>1</v>
      </c>
      <c r="AK74">
        <f t="shared" si="25"/>
        <v>6</v>
      </c>
      <c r="AL74" t="e">
        <f ca="1">AVERAGE(INDIRECT("c"&amp;(2+AK74*12)):INDIRECT("c"&amp;(13+AK74*12)))</f>
        <v>#DIV/0!</v>
      </c>
      <c r="AM74">
        <f ca="1">SUMIF($AK$2:INDIRECT("ak"&amp;COUNTA(C:C)),FLOOR((ROW(AM74)-2)/12,1),$C$2:INDIRECT("c"&amp;COUNTA(C:C)))</f>
        <v>0</v>
      </c>
      <c r="AN74" t="e">
        <f t="shared" si="26"/>
        <v>#DIV/0!</v>
      </c>
      <c r="AP74" s="23" t="e">
        <f t="shared" si="17"/>
        <v>#VALUE!</v>
      </c>
      <c r="AQ74" t="e">
        <f ca="1">AP74*AP75/SUMSQ($AP$14:INDIRECT("AP"&amp;COUNTA(C:C)))</f>
        <v>#VALUE!</v>
      </c>
    </row>
    <row r="75" spans="1:43" ht="15">
      <c r="A75" s="1" t="s">
        <v>21</v>
      </c>
      <c r="B75" s="30" t="s">
        <v>8</v>
      </c>
      <c r="C75" s="32"/>
      <c r="D75" s="54">
        <f t="shared" si="18"/>
      </c>
      <c r="E75" s="55">
        <f t="shared" si="19"/>
      </c>
      <c r="F75" s="56">
        <f t="shared" si="20"/>
      </c>
      <c r="G75" s="57">
        <f ca="1" t="shared" si="14"/>
      </c>
      <c r="H75" s="44">
        <f ca="1" t="shared" si="21"/>
      </c>
      <c r="I75" s="27">
        <f ca="1" t="shared" si="22"/>
      </c>
      <c r="AF75" s="23" t="e">
        <f t="shared" si="23"/>
        <v>#VALUE!</v>
      </c>
      <c r="AG75" t="e">
        <f t="shared" si="15"/>
        <v>#VALUE!</v>
      </c>
      <c r="AH75">
        <f t="shared" si="16"/>
      </c>
      <c r="AI75">
        <f t="shared" si="24"/>
        <v>2</v>
      </c>
      <c r="AK75">
        <f t="shared" si="25"/>
        <v>6</v>
      </c>
      <c r="AL75" t="e">
        <f ca="1">AVERAGE(INDIRECT("c"&amp;(2+AK75*12)):INDIRECT("c"&amp;(13+AK75*12)))</f>
        <v>#DIV/0!</v>
      </c>
      <c r="AM75">
        <f ca="1">SUMIF($AK$2:INDIRECT("ak"&amp;COUNTA(C:C)),FLOOR((ROW(AM75)-2)/12,1),$C$2:INDIRECT("c"&amp;COUNTA(C:C)))</f>
        <v>0</v>
      </c>
      <c r="AN75" t="e">
        <f t="shared" si="26"/>
        <v>#DIV/0!</v>
      </c>
      <c r="AP75" s="23" t="e">
        <f t="shared" si="17"/>
        <v>#VALUE!</v>
      </c>
      <c r="AQ75" t="e">
        <f ca="1">AP75*AP76/SUMSQ($AP$14:INDIRECT("AP"&amp;COUNTA(C:C)))</f>
        <v>#VALUE!</v>
      </c>
    </row>
    <row r="76" spans="1:43" ht="15">
      <c r="A76" s="1" t="s">
        <v>21</v>
      </c>
      <c r="B76" s="30" t="s">
        <v>9</v>
      </c>
      <c r="C76" s="32"/>
      <c r="D76" s="54">
        <f t="shared" si="18"/>
      </c>
      <c r="E76" s="55">
        <f t="shared" si="19"/>
      </c>
      <c r="F76" s="56">
        <f t="shared" si="20"/>
      </c>
      <c r="G76" s="57">
        <f ca="1" t="shared" si="14"/>
      </c>
      <c r="H76" s="44">
        <f ca="1" t="shared" si="21"/>
      </c>
      <c r="I76" s="27">
        <f ca="1" t="shared" si="22"/>
      </c>
      <c r="AF76" s="23" t="e">
        <f t="shared" si="23"/>
        <v>#VALUE!</v>
      </c>
      <c r="AG76" t="e">
        <f t="shared" si="15"/>
        <v>#VALUE!</v>
      </c>
      <c r="AH76">
        <f t="shared" si="16"/>
      </c>
      <c r="AI76">
        <f t="shared" si="24"/>
        <v>3</v>
      </c>
      <c r="AK76">
        <f t="shared" si="25"/>
        <v>6</v>
      </c>
      <c r="AL76" t="e">
        <f ca="1">AVERAGE(INDIRECT("c"&amp;(2+AK76*12)):INDIRECT("c"&amp;(13+AK76*12)))</f>
        <v>#DIV/0!</v>
      </c>
      <c r="AM76">
        <f ca="1">SUMIF($AK$2:INDIRECT("ak"&amp;COUNTA(C:C)),FLOOR((ROW(AM76)-2)/12,1),$C$2:INDIRECT("c"&amp;COUNTA(C:C)))</f>
        <v>0</v>
      </c>
      <c r="AN76" t="e">
        <f t="shared" si="26"/>
        <v>#DIV/0!</v>
      </c>
      <c r="AP76" s="23" t="e">
        <f t="shared" si="17"/>
        <v>#VALUE!</v>
      </c>
      <c r="AQ76" t="e">
        <f ca="1">AP76*AP77/SUMSQ($AP$14:INDIRECT("AP"&amp;COUNTA(C:C)))</f>
        <v>#VALUE!</v>
      </c>
    </row>
    <row r="77" spans="1:43" ht="15">
      <c r="A77" s="1" t="s">
        <v>21</v>
      </c>
      <c r="B77" s="30" t="s">
        <v>10</v>
      </c>
      <c r="C77" s="32"/>
      <c r="D77" s="54">
        <f t="shared" si="18"/>
      </c>
      <c r="E77" s="55">
        <f t="shared" si="19"/>
      </c>
      <c r="F77" s="56">
        <f t="shared" si="20"/>
      </c>
      <c r="G77" s="57">
        <f ca="1" t="shared" si="14"/>
      </c>
      <c r="H77" s="44">
        <f ca="1" t="shared" si="21"/>
      </c>
      <c r="I77" s="27">
        <f ca="1" t="shared" si="22"/>
      </c>
      <c r="AF77" s="23" t="e">
        <f t="shared" si="23"/>
        <v>#VALUE!</v>
      </c>
      <c r="AG77" t="e">
        <f t="shared" si="15"/>
        <v>#VALUE!</v>
      </c>
      <c r="AH77">
        <f t="shared" si="16"/>
      </c>
      <c r="AI77">
        <f t="shared" si="24"/>
        <v>4</v>
      </c>
      <c r="AK77">
        <f t="shared" si="25"/>
        <v>6</v>
      </c>
      <c r="AL77" t="e">
        <f ca="1">AVERAGE(INDIRECT("c"&amp;(2+AK77*12)):INDIRECT("c"&amp;(13+AK77*12)))</f>
        <v>#DIV/0!</v>
      </c>
      <c r="AM77">
        <f ca="1">SUMIF($AK$2:INDIRECT("ak"&amp;COUNTA(C:C)),FLOOR((ROW(AM77)-2)/12,1),$C$2:INDIRECT("c"&amp;COUNTA(C:C)))</f>
        <v>0</v>
      </c>
      <c r="AN77" t="e">
        <f t="shared" si="26"/>
        <v>#DIV/0!</v>
      </c>
      <c r="AP77" s="23" t="e">
        <f t="shared" si="17"/>
        <v>#VALUE!</v>
      </c>
      <c r="AQ77" t="e">
        <f ca="1">AP77*AP78/SUMSQ($AP$14:INDIRECT("AP"&amp;COUNTA(C:C)))</f>
        <v>#VALUE!</v>
      </c>
    </row>
    <row r="78" spans="1:43" ht="15">
      <c r="A78" s="1" t="s">
        <v>21</v>
      </c>
      <c r="B78" s="30" t="s">
        <v>11</v>
      </c>
      <c r="C78" s="32"/>
      <c r="D78" s="54">
        <f t="shared" si="18"/>
      </c>
      <c r="E78" s="55">
        <f t="shared" si="19"/>
      </c>
      <c r="F78" s="56">
        <f t="shared" si="20"/>
      </c>
      <c r="G78" s="57">
        <f ca="1" t="shared" si="14"/>
      </c>
      <c r="H78" s="44">
        <f ca="1" t="shared" si="21"/>
      </c>
      <c r="I78" s="27">
        <f ca="1" t="shared" si="22"/>
      </c>
      <c r="AF78" s="23" t="e">
        <f t="shared" si="23"/>
        <v>#VALUE!</v>
      </c>
      <c r="AG78" t="e">
        <f t="shared" si="15"/>
        <v>#VALUE!</v>
      </c>
      <c r="AH78">
        <f t="shared" si="16"/>
      </c>
      <c r="AI78">
        <f t="shared" si="24"/>
        <v>5</v>
      </c>
      <c r="AK78">
        <f t="shared" si="25"/>
        <v>6</v>
      </c>
      <c r="AL78" t="e">
        <f ca="1">AVERAGE(INDIRECT("c"&amp;(2+AK78*12)):INDIRECT("c"&amp;(13+AK78*12)))</f>
        <v>#DIV/0!</v>
      </c>
      <c r="AM78">
        <f ca="1">SUMIF($AK$2:INDIRECT("ak"&amp;COUNTA(C:C)),FLOOR((ROW(AM78)-2)/12,1),$C$2:INDIRECT("c"&amp;COUNTA(C:C)))</f>
        <v>0</v>
      </c>
      <c r="AN78" t="e">
        <f t="shared" si="26"/>
        <v>#DIV/0!</v>
      </c>
      <c r="AP78" s="23" t="e">
        <f t="shared" si="17"/>
        <v>#VALUE!</v>
      </c>
      <c r="AQ78" t="e">
        <f ca="1">AP78*AP79/SUMSQ($AP$14:INDIRECT("AP"&amp;COUNTA(C:C)))</f>
        <v>#VALUE!</v>
      </c>
    </row>
    <row r="79" spans="1:43" ht="15">
      <c r="A79" s="1" t="s">
        <v>21</v>
      </c>
      <c r="B79" s="30" t="s">
        <v>12</v>
      </c>
      <c r="C79" s="32"/>
      <c r="D79" s="54">
        <f t="shared" si="18"/>
      </c>
      <c r="E79" s="55">
        <f t="shared" si="19"/>
      </c>
      <c r="F79" s="56">
        <f t="shared" si="20"/>
      </c>
      <c r="G79" s="57">
        <f aca="true" ca="1" t="shared" si="27" ref="G79:G142">IF(ROW(G79)&gt;COUNTA(C$1:C$65536)+12,"",IF(C78="",(INDIRECT("E"&amp;COUNTA(C$1:C$65536))+(ROW(G78)-COUNTA(C$1:C$65536))*INDIRECT("F"&amp;COUNTA(C$1:C$65536)))*INDIRECT("D"&amp;(ROW(D79)-12)),(E78+F78)*D67))</f>
      </c>
      <c r="H79" s="44">
        <f ca="1" t="shared" si="21"/>
      </c>
      <c r="I79" s="27">
        <f ca="1" t="shared" si="22"/>
      </c>
      <c r="AF79" s="23" t="e">
        <f t="shared" si="23"/>
        <v>#VALUE!</v>
      </c>
      <c r="AG79" t="e">
        <f aca="true" t="shared" si="28" ref="AG79:AG142">((C79-G79))^2</f>
        <v>#VALUE!</v>
      </c>
      <c r="AH79">
        <f aca="true" t="shared" si="29" ref="AH79:AH142">IF(C79="","",((G79-C79)/G79)^2)</f>
      </c>
      <c r="AI79">
        <f t="shared" si="24"/>
        <v>6</v>
      </c>
      <c r="AK79">
        <f t="shared" si="25"/>
        <v>6</v>
      </c>
      <c r="AL79" t="e">
        <f ca="1">AVERAGE(INDIRECT("c"&amp;(2+AK79*12)):INDIRECT("c"&amp;(13+AK79*12)))</f>
        <v>#DIV/0!</v>
      </c>
      <c r="AM79">
        <f ca="1">SUMIF($AK$2:INDIRECT("ak"&amp;COUNTA(C:C)),FLOOR((ROW(AM79)-2)/12,1),$C$2:INDIRECT("c"&amp;COUNTA(C:C)))</f>
        <v>0</v>
      </c>
      <c r="AN79" t="e">
        <f t="shared" si="26"/>
        <v>#DIV/0!</v>
      </c>
      <c r="AP79" s="23" t="e">
        <f aca="true" t="shared" si="30" ref="AP79:AP142">C79-G79</f>
        <v>#VALUE!</v>
      </c>
      <c r="AQ79" t="e">
        <f ca="1">AP79*AP80/SUMSQ($AP$14:INDIRECT("AP"&amp;COUNTA(C:C)))</f>
        <v>#VALUE!</v>
      </c>
    </row>
    <row r="80" spans="1:43" ht="15">
      <c r="A80" s="1" t="s">
        <v>21</v>
      </c>
      <c r="B80" s="30" t="s">
        <v>13</v>
      </c>
      <c r="C80" s="32"/>
      <c r="D80" s="54">
        <f t="shared" si="18"/>
      </c>
      <c r="E80" s="55">
        <f t="shared" si="19"/>
      </c>
      <c r="F80" s="56">
        <f t="shared" si="20"/>
      </c>
      <c r="G80" s="57">
        <f ca="1" t="shared" si="27"/>
      </c>
      <c r="H80" s="44">
        <f ca="1" t="shared" si="21"/>
      </c>
      <c r="I80" s="27">
        <f ca="1" t="shared" si="22"/>
      </c>
      <c r="AF80" s="23" t="e">
        <f t="shared" si="23"/>
        <v>#VALUE!</v>
      </c>
      <c r="AG80" t="e">
        <f t="shared" si="28"/>
        <v>#VALUE!</v>
      </c>
      <c r="AH80">
        <f t="shared" si="29"/>
      </c>
      <c r="AI80">
        <f t="shared" si="24"/>
        <v>7</v>
      </c>
      <c r="AK80">
        <f t="shared" si="25"/>
        <v>6</v>
      </c>
      <c r="AL80" t="e">
        <f ca="1">AVERAGE(INDIRECT("c"&amp;(2+AK80*12)):INDIRECT("c"&amp;(13+AK80*12)))</f>
        <v>#DIV/0!</v>
      </c>
      <c r="AM80">
        <f ca="1">SUMIF($AK$2:INDIRECT("ak"&amp;COUNTA(C:C)),FLOOR((ROW(AM80)-2)/12,1),$C$2:INDIRECT("c"&amp;COUNTA(C:C)))</f>
        <v>0</v>
      </c>
      <c r="AN80" t="e">
        <f t="shared" si="26"/>
        <v>#DIV/0!</v>
      </c>
      <c r="AP80" s="23" t="e">
        <f t="shared" si="30"/>
        <v>#VALUE!</v>
      </c>
      <c r="AQ80" t="e">
        <f ca="1">AP80*AP81/SUMSQ($AP$14:INDIRECT("AP"&amp;COUNTA(C:C)))</f>
        <v>#VALUE!</v>
      </c>
    </row>
    <row r="81" spans="1:43" ht="15">
      <c r="A81" s="1" t="s">
        <v>21</v>
      </c>
      <c r="B81" s="30" t="s">
        <v>14</v>
      </c>
      <c r="C81" s="32"/>
      <c r="D81" s="54">
        <f t="shared" si="18"/>
      </c>
      <c r="E81" s="55">
        <f t="shared" si="19"/>
      </c>
      <c r="F81" s="56">
        <f t="shared" si="20"/>
      </c>
      <c r="G81" s="57">
        <f ca="1" t="shared" si="27"/>
      </c>
      <c r="H81" s="44">
        <f ca="1" t="shared" si="21"/>
      </c>
      <c r="I81" s="27">
        <f ca="1" t="shared" si="22"/>
      </c>
      <c r="AF81" s="23" t="e">
        <f t="shared" si="23"/>
        <v>#VALUE!</v>
      </c>
      <c r="AG81" t="e">
        <f t="shared" si="28"/>
        <v>#VALUE!</v>
      </c>
      <c r="AH81">
        <f t="shared" si="29"/>
      </c>
      <c r="AI81">
        <f t="shared" si="24"/>
        <v>8</v>
      </c>
      <c r="AK81">
        <f t="shared" si="25"/>
        <v>6</v>
      </c>
      <c r="AL81" t="e">
        <f ca="1">AVERAGE(INDIRECT("c"&amp;(2+AK81*12)):INDIRECT("c"&amp;(13+AK81*12)))</f>
        <v>#DIV/0!</v>
      </c>
      <c r="AM81">
        <f ca="1">SUMIF($AK$2:INDIRECT("ak"&amp;COUNTA(C:C)),FLOOR((ROW(AM81)-2)/12,1),$C$2:INDIRECT("c"&amp;COUNTA(C:C)))</f>
        <v>0</v>
      </c>
      <c r="AN81" t="e">
        <f t="shared" si="26"/>
        <v>#DIV/0!</v>
      </c>
      <c r="AP81" s="23" t="e">
        <f t="shared" si="30"/>
        <v>#VALUE!</v>
      </c>
      <c r="AQ81" t="e">
        <f ca="1">AP81*AP82/SUMSQ($AP$14:INDIRECT("AP"&amp;COUNTA(C:C)))</f>
        <v>#VALUE!</v>
      </c>
    </row>
    <row r="82" spans="1:43" ht="15">
      <c r="A82" s="1" t="s">
        <v>21</v>
      </c>
      <c r="B82" s="30" t="s">
        <v>15</v>
      </c>
      <c r="C82" s="32"/>
      <c r="D82" s="54">
        <f t="shared" si="18"/>
      </c>
      <c r="E82" s="55">
        <f t="shared" si="19"/>
      </c>
      <c r="F82" s="56">
        <f t="shared" si="20"/>
      </c>
      <c r="G82" s="57">
        <f ca="1" t="shared" si="27"/>
      </c>
      <c r="H82" s="44">
        <f ca="1" t="shared" si="21"/>
      </c>
      <c r="I82" s="27">
        <f ca="1" t="shared" si="22"/>
      </c>
      <c r="AF82" s="23" t="e">
        <f t="shared" si="23"/>
        <v>#VALUE!</v>
      </c>
      <c r="AG82" t="e">
        <f t="shared" si="28"/>
        <v>#VALUE!</v>
      </c>
      <c r="AH82">
        <f t="shared" si="29"/>
      </c>
      <c r="AI82">
        <f t="shared" si="24"/>
        <v>9</v>
      </c>
      <c r="AK82">
        <f t="shared" si="25"/>
        <v>6</v>
      </c>
      <c r="AL82" t="e">
        <f ca="1">AVERAGE(INDIRECT("c"&amp;(2+AK82*12)):INDIRECT("c"&amp;(13+AK82*12)))</f>
        <v>#DIV/0!</v>
      </c>
      <c r="AM82">
        <f ca="1">SUMIF($AK$2:INDIRECT("ak"&amp;COUNTA(C:C)),FLOOR((ROW(AM82)-2)/12,1),$C$2:INDIRECT("c"&amp;COUNTA(C:C)))</f>
        <v>0</v>
      </c>
      <c r="AN82" t="e">
        <f t="shared" si="26"/>
        <v>#DIV/0!</v>
      </c>
      <c r="AP82" s="23" t="e">
        <f t="shared" si="30"/>
        <v>#VALUE!</v>
      </c>
      <c r="AQ82" t="e">
        <f ca="1">AP82*AP83/SUMSQ($AP$14:INDIRECT("AP"&amp;COUNTA(C:C)))</f>
        <v>#VALUE!</v>
      </c>
    </row>
    <row r="83" spans="1:43" ht="15">
      <c r="A83" s="1" t="s">
        <v>21</v>
      </c>
      <c r="B83" s="30" t="s">
        <v>16</v>
      </c>
      <c r="C83" s="32"/>
      <c r="D83" s="54">
        <f t="shared" si="18"/>
      </c>
      <c r="E83" s="55">
        <f t="shared" si="19"/>
      </c>
      <c r="F83" s="56">
        <f t="shared" si="20"/>
      </c>
      <c r="G83" s="57">
        <f ca="1" t="shared" si="27"/>
      </c>
      <c r="H83" s="44">
        <f ca="1" t="shared" si="21"/>
      </c>
      <c r="I83" s="27">
        <f ca="1" t="shared" si="22"/>
      </c>
      <c r="AF83" s="23" t="e">
        <f t="shared" si="23"/>
        <v>#VALUE!</v>
      </c>
      <c r="AG83" t="e">
        <f t="shared" si="28"/>
        <v>#VALUE!</v>
      </c>
      <c r="AH83">
        <f t="shared" si="29"/>
      </c>
      <c r="AI83">
        <f t="shared" si="24"/>
        <v>10</v>
      </c>
      <c r="AK83">
        <f t="shared" si="25"/>
        <v>6</v>
      </c>
      <c r="AL83" t="e">
        <f ca="1">AVERAGE(INDIRECT("c"&amp;(2+AK83*12)):INDIRECT("c"&amp;(13+AK83*12)))</f>
        <v>#DIV/0!</v>
      </c>
      <c r="AM83">
        <f ca="1">SUMIF($AK$2:INDIRECT("ak"&amp;COUNTA(C:C)),FLOOR((ROW(AM83)-2)/12,1),$C$2:INDIRECT("c"&amp;COUNTA(C:C)))</f>
        <v>0</v>
      </c>
      <c r="AN83" t="e">
        <f t="shared" si="26"/>
        <v>#DIV/0!</v>
      </c>
      <c r="AP83" s="23" t="e">
        <f t="shared" si="30"/>
        <v>#VALUE!</v>
      </c>
      <c r="AQ83" t="e">
        <f ca="1">AP83*AP84/SUMSQ($AP$14:INDIRECT("AP"&amp;COUNTA(C:C)))</f>
        <v>#VALUE!</v>
      </c>
    </row>
    <row r="84" spans="1:43" ht="15">
      <c r="A84" s="1" t="s">
        <v>21</v>
      </c>
      <c r="B84" s="30" t="s">
        <v>0</v>
      </c>
      <c r="C84" s="32"/>
      <c r="D84" s="54">
        <f t="shared" si="18"/>
      </c>
      <c r="E84" s="55">
        <f t="shared" si="19"/>
      </c>
      <c r="F84" s="56">
        <f t="shared" si="20"/>
      </c>
      <c r="G84" s="57">
        <f ca="1" t="shared" si="27"/>
      </c>
      <c r="H84" s="44">
        <f ca="1" t="shared" si="21"/>
      </c>
      <c r="I84" s="27">
        <f ca="1" t="shared" si="22"/>
      </c>
      <c r="AF84" s="23" t="e">
        <f t="shared" si="23"/>
        <v>#VALUE!</v>
      </c>
      <c r="AG84" t="e">
        <f t="shared" si="28"/>
        <v>#VALUE!</v>
      </c>
      <c r="AH84">
        <f t="shared" si="29"/>
      </c>
      <c r="AI84">
        <f t="shared" si="24"/>
        <v>11</v>
      </c>
      <c r="AK84">
        <f t="shared" si="25"/>
        <v>6</v>
      </c>
      <c r="AL84" t="e">
        <f ca="1">AVERAGE(INDIRECT("c"&amp;(2+AK84*12)):INDIRECT("c"&amp;(13+AK84*12)))</f>
        <v>#DIV/0!</v>
      </c>
      <c r="AM84">
        <f ca="1">SUMIF($AK$2:INDIRECT("ak"&amp;COUNTA(C:C)),FLOOR((ROW(AM84)-2)/12,1),$C$2:INDIRECT("c"&amp;COUNTA(C:C)))</f>
        <v>0</v>
      </c>
      <c r="AN84" t="e">
        <f t="shared" si="26"/>
        <v>#DIV/0!</v>
      </c>
      <c r="AP84" s="23" t="e">
        <f t="shared" si="30"/>
        <v>#VALUE!</v>
      </c>
      <c r="AQ84" t="e">
        <f ca="1">AP84*AP85/SUMSQ($AP$14:INDIRECT("AP"&amp;COUNTA(C:C)))</f>
        <v>#VALUE!</v>
      </c>
    </row>
    <row r="85" spans="1:43" ht="15">
      <c r="A85" s="1" t="s">
        <v>21</v>
      </c>
      <c r="B85" s="30" t="s">
        <v>1</v>
      </c>
      <c r="C85" s="32"/>
      <c r="D85" s="54">
        <f t="shared" si="18"/>
      </c>
      <c r="E85" s="55">
        <f t="shared" si="19"/>
      </c>
      <c r="F85" s="56">
        <f t="shared" si="20"/>
      </c>
      <c r="G85" s="57">
        <f ca="1" t="shared" si="27"/>
      </c>
      <c r="H85" s="44">
        <f ca="1" t="shared" si="21"/>
      </c>
      <c r="I85" s="27">
        <f ca="1" t="shared" si="22"/>
      </c>
      <c r="AF85" s="23" t="e">
        <f t="shared" si="23"/>
        <v>#VALUE!</v>
      </c>
      <c r="AG85" t="e">
        <f t="shared" si="28"/>
        <v>#VALUE!</v>
      </c>
      <c r="AH85">
        <f t="shared" si="29"/>
      </c>
      <c r="AI85">
        <f t="shared" si="24"/>
        <v>12</v>
      </c>
      <c r="AK85">
        <f t="shared" si="25"/>
        <v>6</v>
      </c>
      <c r="AL85" t="e">
        <f ca="1">AVERAGE(INDIRECT("c"&amp;(2+AK85*12)):INDIRECT("c"&amp;(13+AK85*12)))</f>
        <v>#DIV/0!</v>
      </c>
      <c r="AM85">
        <f ca="1">SUMIF($AK$2:INDIRECT("ak"&amp;COUNTA(C:C)),FLOOR((ROW(AM85)-2)/12,1),$C$2:INDIRECT("c"&amp;COUNTA(C:C)))</f>
        <v>0</v>
      </c>
      <c r="AN85" t="e">
        <f t="shared" si="26"/>
        <v>#DIV/0!</v>
      </c>
      <c r="AP85" s="23" t="e">
        <f t="shared" si="30"/>
        <v>#VALUE!</v>
      </c>
      <c r="AQ85" t="e">
        <f ca="1">AP85*AP86/SUMSQ($AP$14:INDIRECT("AP"&amp;COUNTA(C:C)))</f>
        <v>#VALUE!</v>
      </c>
    </row>
    <row r="86" spans="1:43" ht="15">
      <c r="A86" s="1">
        <v>2011</v>
      </c>
      <c r="B86" s="30" t="s">
        <v>7</v>
      </c>
      <c r="C86" s="32"/>
      <c r="D86" s="54">
        <f t="shared" si="18"/>
      </c>
      <c r="E86" s="55">
        <f t="shared" si="19"/>
      </c>
      <c r="F86" s="56">
        <f t="shared" si="20"/>
      </c>
      <c r="G86" s="57">
        <f ca="1" t="shared" si="27"/>
      </c>
      <c r="H86" s="44">
        <f ca="1" t="shared" si="21"/>
      </c>
      <c r="I86" s="27">
        <f ca="1" t="shared" si="22"/>
      </c>
      <c r="AF86" s="23" t="e">
        <f t="shared" si="23"/>
        <v>#VALUE!</v>
      </c>
      <c r="AG86" t="e">
        <f t="shared" si="28"/>
        <v>#VALUE!</v>
      </c>
      <c r="AH86">
        <f t="shared" si="29"/>
      </c>
      <c r="AI86">
        <f t="shared" si="24"/>
        <v>1</v>
      </c>
      <c r="AK86">
        <f t="shared" si="25"/>
        <v>7</v>
      </c>
      <c r="AL86" t="e">
        <f ca="1">AVERAGE(INDIRECT("c"&amp;(2+AK86*12)):INDIRECT("c"&amp;(13+AK86*12)))</f>
        <v>#DIV/0!</v>
      </c>
      <c r="AM86">
        <f ca="1">SUMIF($AK$2:INDIRECT("ak"&amp;COUNTA(C:C)),FLOOR((ROW(AM86)-2)/12,1),$C$2:INDIRECT("c"&amp;COUNTA(C:C)))</f>
        <v>0</v>
      </c>
      <c r="AN86" t="e">
        <f t="shared" si="26"/>
        <v>#DIV/0!</v>
      </c>
      <c r="AP86" s="23" t="e">
        <f t="shared" si="30"/>
        <v>#VALUE!</v>
      </c>
      <c r="AQ86" t="e">
        <f ca="1">AP86*AP87/SUMSQ($AP$14:INDIRECT("AP"&amp;COUNTA(C:C)))</f>
        <v>#VALUE!</v>
      </c>
    </row>
    <row r="87" spans="1:43" ht="15">
      <c r="A87" s="1" t="s">
        <v>21</v>
      </c>
      <c r="B87" s="30" t="s">
        <v>8</v>
      </c>
      <c r="C87" s="32"/>
      <c r="D87" s="54">
        <f t="shared" si="18"/>
      </c>
      <c r="E87" s="55">
        <f t="shared" si="19"/>
      </c>
      <c r="F87" s="56">
        <f t="shared" si="20"/>
      </c>
      <c r="G87" s="57">
        <f ca="1" t="shared" si="27"/>
      </c>
      <c r="H87" s="44">
        <f ca="1" t="shared" si="21"/>
      </c>
      <c r="I87" s="27">
        <f ca="1" t="shared" si="22"/>
      </c>
      <c r="AF87" s="23" t="e">
        <f t="shared" si="23"/>
        <v>#VALUE!</v>
      </c>
      <c r="AG87" t="e">
        <f t="shared" si="28"/>
        <v>#VALUE!</v>
      </c>
      <c r="AH87">
        <f t="shared" si="29"/>
      </c>
      <c r="AI87">
        <f t="shared" si="24"/>
        <v>2</v>
      </c>
      <c r="AK87">
        <f t="shared" si="25"/>
        <v>7</v>
      </c>
      <c r="AL87" t="e">
        <f ca="1">AVERAGE(INDIRECT("c"&amp;(2+AK87*12)):INDIRECT("c"&amp;(13+AK87*12)))</f>
        <v>#DIV/0!</v>
      </c>
      <c r="AM87">
        <f ca="1">SUMIF($AK$2:INDIRECT("ak"&amp;COUNTA(C:C)),FLOOR((ROW(AM87)-2)/12,1),$C$2:INDIRECT("c"&amp;COUNTA(C:C)))</f>
        <v>0</v>
      </c>
      <c r="AN87" t="e">
        <f t="shared" si="26"/>
        <v>#DIV/0!</v>
      </c>
      <c r="AP87" s="23" t="e">
        <f t="shared" si="30"/>
        <v>#VALUE!</v>
      </c>
      <c r="AQ87" t="e">
        <f ca="1">AP87*AP88/SUMSQ($AP$14:INDIRECT("AP"&amp;COUNTA(C:C)))</f>
        <v>#VALUE!</v>
      </c>
    </row>
    <row r="88" spans="1:43" ht="15">
      <c r="A88" s="1" t="s">
        <v>21</v>
      </c>
      <c r="B88" s="30" t="s">
        <v>9</v>
      </c>
      <c r="C88" s="32"/>
      <c r="D88" s="54">
        <f t="shared" si="18"/>
      </c>
      <c r="E88" s="55">
        <f t="shared" si="19"/>
      </c>
      <c r="F88" s="56">
        <f t="shared" si="20"/>
      </c>
      <c r="G88" s="57">
        <f ca="1" t="shared" si="27"/>
      </c>
      <c r="H88" s="44">
        <f ca="1" t="shared" si="21"/>
      </c>
      <c r="I88" s="27">
        <f ca="1" t="shared" si="22"/>
      </c>
      <c r="AF88" s="23" t="e">
        <f t="shared" si="23"/>
        <v>#VALUE!</v>
      </c>
      <c r="AG88" t="e">
        <f t="shared" si="28"/>
        <v>#VALUE!</v>
      </c>
      <c r="AH88">
        <f t="shared" si="29"/>
      </c>
      <c r="AI88">
        <f t="shared" si="24"/>
        <v>3</v>
      </c>
      <c r="AK88">
        <f t="shared" si="25"/>
        <v>7</v>
      </c>
      <c r="AL88" t="e">
        <f ca="1">AVERAGE(INDIRECT("c"&amp;(2+AK88*12)):INDIRECT("c"&amp;(13+AK88*12)))</f>
        <v>#DIV/0!</v>
      </c>
      <c r="AM88">
        <f ca="1">SUMIF($AK$2:INDIRECT("ak"&amp;COUNTA(C:C)),FLOOR((ROW(AM88)-2)/12,1),$C$2:INDIRECT("c"&amp;COUNTA(C:C)))</f>
        <v>0</v>
      </c>
      <c r="AN88" t="e">
        <f t="shared" si="26"/>
        <v>#DIV/0!</v>
      </c>
      <c r="AP88" s="23" t="e">
        <f t="shared" si="30"/>
        <v>#VALUE!</v>
      </c>
      <c r="AQ88" t="e">
        <f ca="1">AP88*AP89/SUMSQ($AP$14:INDIRECT("AP"&amp;COUNTA(C:C)))</f>
        <v>#VALUE!</v>
      </c>
    </row>
    <row r="89" spans="1:43" ht="15">
      <c r="A89" s="1" t="s">
        <v>21</v>
      </c>
      <c r="B89" s="30" t="s">
        <v>10</v>
      </c>
      <c r="C89" s="32"/>
      <c r="D89" s="54">
        <f t="shared" si="18"/>
      </c>
      <c r="E89" s="55">
        <f t="shared" si="19"/>
      </c>
      <c r="F89" s="56">
        <f t="shared" si="20"/>
      </c>
      <c r="G89" s="57">
        <f ca="1" t="shared" si="27"/>
      </c>
      <c r="H89" s="44">
        <f ca="1" t="shared" si="21"/>
      </c>
      <c r="I89" s="27">
        <f ca="1" t="shared" si="22"/>
      </c>
      <c r="AF89" s="23" t="e">
        <f t="shared" si="23"/>
        <v>#VALUE!</v>
      </c>
      <c r="AG89" t="e">
        <f t="shared" si="28"/>
        <v>#VALUE!</v>
      </c>
      <c r="AH89">
        <f t="shared" si="29"/>
      </c>
      <c r="AI89">
        <f t="shared" si="24"/>
        <v>4</v>
      </c>
      <c r="AK89">
        <f t="shared" si="25"/>
        <v>7</v>
      </c>
      <c r="AL89" t="e">
        <f ca="1">AVERAGE(INDIRECT("c"&amp;(2+AK89*12)):INDIRECT("c"&amp;(13+AK89*12)))</f>
        <v>#DIV/0!</v>
      </c>
      <c r="AM89">
        <f ca="1">SUMIF($AK$2:INDIRECT("ak"&amp;COUNTA(C:C)),FLOOR((ROW(AM89)-2)/12,1),$C$2:INDIRECT("c"&amp;COUNTA(C:C)))</f>
        <v>0</v>
      </c>
      <c r="AN89" t="e">
        <f t="shared" si="26"/>
        <v>#DIV/0!</v>
      </c>
      <c r="AP89" s="23" t="e">
        <f t="shared" si="30"/>
        <v>#VALUE!</v>
      </c>
      <c r="AQ89" t="e">
        <f ca="1">AP89*AP90/SUMSQ($AP$14:INDIRECT("AP"&amp;COUNTA(C:C)))</f>
        <v>#VALUE!</v>
      </c>
    </row>
    <row r="90" spans="1:43" ht="15">
      <c r="A90" s="1" t="s">
        <v>21</v>
      </c>
      <c r="B90" s="30" t="s">
        <v>11</v>
      </c>
      <c r="C90" s="32"/>
      <c r="D90" s="54">
        <f t="shared" si="18"/>
      </c>
      <c r="E90" s="55">
        <f t="shared" si="19"/>
      </c>
      <c r="F90" s="56">
        <f t="shared" si="20"/>
      </c>
      <c r="G90" s="57">
        <f ca="1" t="shared" si="27"/>
      </c>
      <c r="H90" s="44">
        <f ca="1" t="shared" si="21"/>
      </c>
      <c r="I90" s="27">
        <f ca="1" t="shared" si="22"/>
      </c>
      <c r="AF90" s="23" t="e">
        <f t="shared" si="23"/>
        <v>#VALUE!</v>
      </c>
      <c r="AG90" t="e">
        <f t="shared" si="28"/>
        <v>#VALUE!</v>
      </c>
      <c r="AH90">
        <f t="shared" si="29"/>
      </c>
      <c r="AI90">
        <f t="shared" si="24"/>
        <v>5</v>
      </c>
      <c r="AK90">
        <f t="shared" si="25"/>
        <v>7</v>
      </c>
      <c r="AL90" t="e">
        <f ca="1">AVERAGE(INDIRECT("c"&amp;(2+AK90*12)):INDIRECT("c"&amp;(13+AK90*12)))</f>
        <v>#DIV/0!</v>
      </c>
      <c r="AM90">
        <f ca="1">SUMIF($AK$2:INDIRECT("ak"&amp;COUNTA(C:C)),FLOOR((ROW(AM90)-2)/12,1),$C$2:INDIRECT("c"&amp;COUNTA(C:C)))</f>
        <v>0</v>
      </c>
      <c r="AN90" t="e">
        <f t="shared" si="26"/>
        <v>#DIV/0!</v>
      </c>
      <c r="AP90" s="23" t="e">
        <f t="shared" si="30"/>
        <v>#VALUE!</v>
      </c>
      <c r="AQ90" t="e">
        <f ca="1">AP90*AP91/SUMSQ($AP$14:INDIRECT("AP"&amp;COUNTA(C:C)))</f>
        <v>#VALUE!</v>
      </c>
    </row>
    <row r="91" spans="1:43" ht="15">
      <c r="A91" s="1" t="s">
        <v>21</v>
      </c>
      <c r="B91" s="30" t="s">
        <v>12</v>
      </c>
      <c r="C91" s="32"/>
      <c r="D91" s="54">
        <f t="shared" si="18"/>
      </c>
      <c r="E91" s="55">
        <f t="shared" si="19"/>
      </c>
      <c r="F91" s="56">
        <f t="shared" si="20"/>
      </c>
      <c r="G91" s="57">
        <f ca="1" t="shared" si="27"/>
      </c>
      <c r="H91" s="44">
        <f ca="1" t="shared" si="21"/>
      </c>
      <c r="I91" s="27">
        <f ca="1" t="shared" si="22"/>
      </c>
      <c r="AF91" s="23" t="e">
        <f t="shared" si="23"/>
        <v>#VALUE!</v>
      </c>
      <c r="AG91" t="e">
        <f t="shared" si="28"/>
        <v>#VALUE!</v>
      </c>
      <c r="AH91">
        <f t="shared" si="29"/>
      </c>
      <c r="AI91">
        <f t="shared" si="24"/>
        <v>6</v>
      </c>
      <c r="AK91">
        <f t="shared" si="25"/>
        <v>7</v>
      </c>
      <c r="AL91" t="e">
        <f ca="1">AVERAGE(INDIRECT("c"&amp;(2+AK91*12)):INDIRECT("c"&amp;(13+AK91*12)))</f>
        <v>#DIV/0!</v>
      </c>
      <c r="AM91">
        <f ca="1">SUMIF($AK$2:INDIRECT("ak"&amp;COUNTA(C:C)),FLOOR((ROW(AM91)-2)/12,1),$C$2:INDIRECT("c"&amp;COUNTA(C:C)))</f>
        <v>0</v>
      </c>
      <c r="AN91" t="e">
        <f t="shared" si="26"/>
        <v>#DIV/0!</v>
      </c>
      <c r="AP91" s="23" t="e">
        <f t="shared" si="30"/>
        <v>#VALUE!</v>
      </c>
      <c r="AQ91" t="e">
        <f ca="1">AP91*AP92/SUMSQ($AP$14:INDIRECT("AP"&amp;COUNTA(C:C)))</f>
        <v>#VALUE!</v>
      </c>
    </row>
    <row r="92" spans="1:43" ht="15">
      <c r="A92" s="1" t="s">
        <v>21</v>
      </c>
      <c r="B92" s="30" t="s">
        <v>13</v>
      </c>
      <c r="C92" s="32"/>
      <c r="D92" s="54">
        <f t="shared" si="18"/>
      </c>
      <c r="E92" s="55">
        <f t="shared" si="19"/>
      </c>
      <c r="F92" s="56">
        <f t="shared" si="20"/>
      </c>
      <c r="G92" s="57">
        <f ca="1" t="shared" si="27"/>
      </c>
      <c r="H92" s="44">
        <f ca="1" t="shared" si="21"/>
      </c>
      <c r="I92" s="27">
        <f ca="1" t="shared" si="22"/>
      </c>
      <c r="AF92" s="23" t="e">
        <f t="shared" si="23"/>
        <v>#VALUE!</v>
      </c>
      <c r="AG92" t="e">
        <f t="shared" si="28"/>
        <v>#VALUE!</v>
      </c>
      <c r="AH92">
        <f t="shared" si="29"/>
      </c>
      <c r="AI92">
        <f t="shared" si="24"/>
        <v>7</v>
      </c>
      <c r="AK92">
        <f t="shared" si="25"/>
        <v>7</v>
      </c>
      <c r="AL92" t="e">
        <f ca="1">AVERAGE(INDIRECT("c"&amp;(2+AK92*12)):INDIRECT("c"&amp;(13+AK92*12)))</f>
        <v>#DIV/0!</v>
      </c>
      <c r="AM92">
        <f ca="1">SUMIF($AK$2:INDIRECT("ak"&amp;COUNTA(C:C)),FLOOR((ROW(AM92)-2)/12,1),$C$2:INDIRECT("c"&amp;COUNTA(C:C)))</f>
        <v>0</v>
      </c>
      <c r="AN92" t="e">
        <f t="shared" si="26"/>
        <v>#DIV/0!</v>
      </c>
      <c r="AP92" s="23" t="e">
        <f t="shared" si="30"/>
        <v>#VALUE!</v>
      </c>
      <c r="AQ92" t="e">
        <f ca="1">AP92*AP93/SUMSQ($AP$14:INDIRECT("AP"&amp;COUNTA(C:C)))</f>
        <v>#VALUE!</v>
      </c>
    </row>
    <row r="93" spans="1:43" ht="15">
      <c r="A93" s="1" t="s">
        <v>21</v>
      </c>
      <c r="B93" s="30" t="s">
        <v>14</v>
      </c>
      <c r="C93" s="32"/>
      <c r="D93" s="54">
        <f t="shared" si="18"/>
      </c>
      <c r="E93" s="55">
        <f t="shared" si="19"/>
      </c>
      <c r="F93" s="56">
        <f t="shared" si="20"/>
      </c>
      <c r="G93" s="57">
        <f ca="1" t="shared" si="27"/>
      </c>
      <c r="H93" s="44">
        <f ca="1" t="shared" si="21"/>
      </c>
      <c r="I93" s="27">
        <f ca="1" t="shared" si="22"/>
      </c>
      <c r="AF93" s="23" t="e">
        <f t="shared" si="23"/>
        <v>#VALUE!</v>
      </c>
      <c r="AG93" t="e">
        <f t="shared" si="28"/>
        <v>#VALUE!</v>
      </c>
      <c r="AH93">
        <f t="shared" si="29"/>
      </c>
      <c r="AI93">
        <f t="shared" si="24"/>
        <v>8</v>
      </c>
      <c r="AK93">
        <f t="shared" si="25"/>
        <v>7</v>
      </c>
      <c r="AL93" t="e">
        <f ca="1">AVERAGE(INDIRECT("c"&amp;(2+AK93*12)):INDIRECT("c"&amp;(13+AK93*12)))</f>
        <v>#DIV/0!</v>
      </c>
      <c r="AM93">
        <f ca="1">SUMIF($AK$2:INDIRECT("ak"&amp;COUNTA(C:C)),FLOOR((ROW(AM93)-2)/12,1),$C$2:INDIRECT("c"&amp;COUNTA(C:C)))</f>
        <v>0</v>
      </c>
      <c r="AN93" t="e">
        <f t="shared" si="26"/>
        <v>#DIV/0!</v>
      </c>
      <c r="AP93" s="23" t="e">
        <f t="shared" si="30"/>
        <v>#VALUE!</v>
      </c>
      <c r="AQ93" t="e">
        <f ca="1">AP93*AP94/SUMSQ($AP$14:INDIRECT("AP"&amp;COUNTA(C:C)))</f>
        <v>#VALUE!</v>
      </c>
    </row>
    <row r="94" spans="1:43" ht="15">
      <c r="A94" s="1" t="s">
        <v>21</v>
      </c>
      <c r="B94" s="30" t="s">
        <v>15</v>
      </c>
      <c r="C94" s="32"/>
      <c r="D94" s="54">
        <f t="shared" si="18"/>
      </c>
      <c r="E94" s="55">
        <f t="shared" si="19"/>
      </c>
      <c r="F94" s="56">
        <f t="shared" si="20"/>
      </c>
      <c r="G94" s="57">
        <f ca="1" t="shared" si="27"/>
      </c>
      <c r="H94" s="44">
        <f ca="1" t="shared" si="21"/>
      </c>
      <c r="I94" s="27">
        <f ca="1" t="shared" si="22"/>
      </c>
      <c r="AF94" s="23" t="e">
        <f t="shared" si="23"/>
        <v>#VALUE!</v>
      </c>
      <c r="AG94" t="e">
        <f t="shared" si="28"/>
        <v>#VALUE!</v>
      </c>
      <c r="AH94">
        <f t="shared" si="29"/>
      </c>
      <c r="AI94">
        <f t="shared" si="24"/>
        <v>9</v>
      </c>
      <c r="AK94">
        <f t="shared" si="25"/>
        <v>7</v>
      </c>
      <c r="AL94" t="e">
        <f ca="1">AVERAGE(INDIRECT("c"&amp;(2+AK94*12)):INDIRECT("c"&amp;(13+AK94*12)))</f>
        <v>#DIV/0!</v>
      </c>
      <c r="AM94">
        <f ca="1">SUMIF($AK$2:INDIRECT("ak"&amp;COUNTA(C:C)),FLOOR((ROW(AM94)-2)/12,1),$C$2:INDIRECT("c"&amp;COUNTA(C:C)))</f>
        <v>0</v>
      </c>
      <c r="AN94" t="e">
        <f t="shared" si="26"/>
        <v>#DIV/0!</v>
      </c>
      <c r="AP94" s="23" t="e">
        <f t="shared" si="30"/>
        <v>#VALUE!</v>
      </c>
      <c r="AQ94" t="e">
        <f ca="1">AP94*AP95/SUMSQ($AP$14:INDIRECT("AP"&amp;COUNTA(C:C)))</f>
        <v>#VALUE!</v>
      </c>
    </row>
    <row r="95" spans="1:43" ht="15">
      <c r="A95" s="1" t="s">
        <v>21</v>
      </c>
      <c r="B95" s="30" t="s">
        <v>16</v>
      </c>
      <c r="C95" s="32"/>
      <c r="D95" s="54">
        <f t="shared" si="18"/>
      </c>
      <c r="E95" s="55">
        <f t="shared" si="19"/>
      </c>
      <c r="F95" s="56">
        <f t="shared" si="20"/>
      </c>
      <c r="G95" s="57">
        <f ca="1" t="shared" si="27"/>
      </c>
      <c r="H95" s="44">
        <f ca="1" t="shared" si="21"/>
      </c>
      <c r="I95" s="27">
        <f ca="1" t="shared" si="22"/>
      </c>
      <c r="AF95" s="23" t="e">
        <f t="shared" si="23"/>
        <v>#VALUE!</v>
      </c>
      <c r="AG95" t="e">
        <f t="shared" si="28"/>
        <v>#VALUE!</v>
      </c>
      <c r="AH95">
        <f t="shared" si="29"/>
      </c>
      <c r="AI95">
        <f t="shared" si="24"/>
        <v>10</v>
      </c>
      <c r="AK95">
        <f t="shared" si="25"/>
        <v>7</v>
      </c>
      <c r="AL95" t="e">
        <f ca="1">AVERAGE(INDIRECT("c"&amp;(2+AK95*12)):INDIRECT("c"&amp;(13+AK95*12)))</f>
        <v>#DIV/0!</v>
      </c>
      <c r="AM95">
        <f ca="1">SUMIF($AK$2:INDIRECT("ak"&amp;COUNTA(C:C)),FLOOR((ROW(AM95)-2)/12,1),$C$2:INDIRECT("c"&amp;COUNTA(C:C)))</f>
        <v>0</v>
      </c>
      <c r="AN95" t="e">
        <f t="shared" si="26"/>
        <v>#DIV/0!</v>
      </c>
      <c r="AP95" s="23" t="e">
        <f t="shared" si="30"/>
        <v>#VALUE!</v>
      </c>
      <c r="AQ95" t="e">
        <f ca="1">AP95*AP96/SUMSQ($AP$14:INDIRECT("AP"&amp;COUNTA(C:C)))</f>
        <v>#VALUE!</v>
      </c>
    </row>
    <row r="96" spans="1:43" ht="15">
      <c r="A96" s="1" t="s">
        <v>21</v>
      </c>
      <c r="B96" s="30" t="s">
        <v>0</v>
      </c>
      <c r="C96" s="32"/>
      <c r="D96" s="54">
        <f t="shared" si="18"/>
      </c>
      <c r="E96" s="55">
        <f t="shared" si="19"/>
      </c>
      <c r="F96" s="56">
        <f t="shared" si="20"/>
      </c>
      <c r="G96" s="57">
        <f ca="1" t="shared" si="27"/>
      </c>
      <c r="H96" s="44">
        <f ca="1" t="shared" si="21"/>
      </c>
      <c r="I96" s="27">
        <f ca="1" t="shared" si="22"/>
      </c>
      <c r="AF96" s="23" t="e">
        <f t="shared" si="23"/>
        <v>#VALUE!</v>
      </c>
      <c r="AG96" t="e">
        <f t="shared" si="28"/>
        <v>#VALUE!</v>
      </c>
      <c r="AH96">
        <f t="shared" si="29"/>
      </c>
      <c r="AI96">
        <f t="shared" si="24"/>
        <v>11</v>
      </c>
      <c r="AK96">
        <f t="shared" si="25"/>
        <v>7</v>
      </c>
      <c r="AL96" t="e">
        <f ca="1">AVERAGE(INDIRECT("c"&amp;(2+AK96*12)):INDIRECT("c"&amp;(13+AK96*12)))</f>
        <v>#DIV/0!</v>
      </c>
      <c r="AM96">
        <f ca="1">SUMIF($AK$2:INDIRECT("ak"&amp;COUNTA(C:C)),FLOOR((ROW(AM96)-2)/12,1),$C$2:INDIRECT("c"&amp;COUNTA(C:C)))</f>
        <v>0</v>
      </c>
      <c r="AN96" t="e">
        <f t="shared" si="26"/>
        <v>#DIV/0!</v>
      </c>
      <c r="AP96" s="23" t="e">
        <f t="shared" si="30"/>
        <v>#VALUE!</v>
      </c>
      <c r="AQ96" t="e">
        <f ca="1">AP96*AP97/SUMSQ($AP$14:INDIRECT("AP"&amp;COUNTA(C:C)))</f>
        <v>#VALUE!</v>
      </c>
    </row>
    <row r="97" spans="1:43" ht="15">
      <c r="A97" s="1" t="s">
        <v>21</v>
      </c>
      <c r="B97" s="30" t="s">
        <v>1</v>
      </c>
      <c r="C97" s="32"/>
      <c r="D97" s="54">
        <f t="shared" si="18"/>
      </c>
      <c r="E97" s="55">
        <f t="shared" si="19"/>
      </c>
      <c r="F97" s="56">
        <f t="shared" si="20"/>
      </c>
      <c r="G97" s="57">
        <f ca="1" t="shared" si="27"/>
      </c>
      <c r="H97" s="44">
        <f ca="1" t="shared" si="21"/>
      </c>
      <c r="I97" s="27">
        <f ca="1" t="shared" si="22"/>
      </c>
      <c r="AF97" s="23" t="e">
        <f t="shared" si="23"/>
        <v>#VALUE!</v>
      </c>
      <c r="AG97" t="e">
        <f t="shared" si="28"/>
        <v>#VALUE!</v>
      </c>
      <c r="AH97">
        <f t="shared" si="29"/>
      </c>
      <c r="AI97">
        <f t="shared" si="24"/>
        <v>12</v>
      </c>
      <c r="AK97">
        <f t="shared" si="25"/>
        <v>7</v>
      </c>
      <c r="AL97" t="e">
        <f ca="1">AVERAGE(INDIRECT("c"&amp;(2+AK97*12)):INDIRECT("c"&amp;(13+AK97*12)))</f>
        <v>#DIV/0!</v>
      </c>
      <c r="AM97">
        <f ca="1">SUMIF($AK$2:INDIRECT("ak"&amp;COUNTA(C:C)),FLOOR((ROW(AM97)-2)/12,1),$C$2:INDIRECT("c"&amp;COUNTA(C:C)))</f>
        <v>0</v>
      </c>
      <c r="AN97" t="e">
        <f t="shared" si="26"/>
        <v>#DIV/0!</v>
      </c>
      <c r="AP97" s="23" t="e">
        <f t="shared" si="30"/>
        <v>#VALUE!</v>
      </c>
      <c r="AQ97" t="e">
        <f ca="1">AP97*AP98/SUMSQ($AP$14:INDIRECT("AP"&amp;COUNTA(C:C)))</f>
        <v>#VALUE!</v>
      </c>
    </row>
    <row r="98" spans="1:43" ht="15">
      <c r="A98" s="1">
        <v>2012</v>
      </c>
      <c r="B98" s="30" t="s">
        <v>7</v>
      </c>
      <c r="C98" s="32"/>
      <c r="D98" s="54">
        <f t="shared" si="18"/>
      </c>
      <c r="E98" s="55">
        <f t="shared" si="19"/>
      </c>
      <c r="F98" s="56">
        <f t="shared" si="20"/>
      </c>
      <c r="G98" s="57">
        <f ca="1" t="shared" si="27"/>
      </c>
      <c r="H98" s="44">
        <f ca="1" t="shared" si="21"/>
      </c>
      <c r="I98" s="27">
        <f ca="1" t="shared" si="22"/>
      </c>
      <c r="AF98" s="23" t="e">
        <f t="shared" si="23"/>
        <v>#VALUE!</v>
      </c>
      <c r="AG98" t="e">
        <f t="shared" si="28"/>
        <v>#VALUE!</v>
      </c>
      <c r="AH98">
        <f t="shared" si="29"/>
      </c>
      <c r="AI98">
        <f t="shared" si="24"/>
        <v>1</v>
      </c>
      <c r="AK98">
        <f t="shared" si="25"/>
        <v>8</v>
      </c>
      <c r="AL98" t="e">
        <f ca="1">AVERAGE(INDIRECT("c"&amp;(2+AK98*12)):INDIRECT("c"&amp;(13+AK98*12)))</f>
        <v>#DIV/0!</v>
      </c>
      <c r="AM98">
        <f ca="1">SUMIF($AK$2:INDIRECT("ak"&amp;COUNTA(C:C)),FLOOR((ROW(AM98)-2)/12,1),$C$2:INDIRECT("c"&amp;COUNTA(C:C)))</f>
        <v>0</v>
      </c>
      <c r="AN98" t="e">
        <f t="shared" si="26"/>
        <v>#DIV/0!</v>
      </c>
      <c r="AP98" s="23" t="e">
        <f t="shared" si="30"/>
        <v>#VALUE!</v>
      </c>
      <c r="AQ98" t="e">
        <f ca="1">AP98*AP99/SUMSQ($AP$14:INDIRECT("AP"&amp;COUNTA(C:C)))</f>
        <v>#VALUE!</v>
      </c>
    </row>
    <row r="99" spans="1:43" ht="15">
      <c r="A99" s="1" t="s">
        <v>21</v>
      </c>
      <c r="B99" s="30" t="s">
        <v>8</v>
      </c>
      <c r="C99" s="32"/>
      <c r="D99" s="54">
        <f t="shared" si="18"/>
      </c>
      <c r="E99" s="55">
        <f t="shared" si="19"/>
      </c>
      <c r="F99" s="56">
        <f t="shared" si="20"/>
      </c>
      <c r="G99" s="57">
        <f ca="1" t="shared" si="27"/>
      </c>
      <c r="H99" s="44">
        <f ca="1" t="shared" si="21"/>
      </c>
      <c r="I99" s="27">
        <f ca="1" t="shared" si="22"/>
      </c>
      <c r="AF99" s="23" t="e">
        <f t="shared" si="23"/>
        <v>#VALUE!</v>
      </c>
      <c r="AG99" t="e">
        <f t="shared" si="28"/>
        <v>#VALUE!</v>
      </c>
      <c r="AH99">
        <f t="shared" si="29"/>
      </c>
      <c r="AI99">
        <f t="shared" si="24"/>
        <v>2</v>
      </c>
      <c r="AK99">
        <f t="shared" si="25"/>
        <v>8</v>
      </c>
      <c r="AL99" t="e">
        <f ca="1">AVERAGE(INDIRECT("c"&amp;(2+AK99*12)):INDIRECT("c"&amp;(13+AK99*12)))</f>
        <v>#DIV/0!</v>
      </c>
      <c r="AM99">
        <f ca="1">SUMIF($AK$2:INDIRECT("ak"&amp;COUNTA(C:C)),FLOOR((ROW(AM99)-2)/12,1),$C$2:INDIRECT("c"&amp;COUNTA(C:C)))</f>
        <v>0</v>
      </c>
      <c r="AN99" t="e">
        <f t="shared" si="26"/>
        <v>#DIV/0!</v>
      </c>
      <c r="AP99" s="23" t="e">
        <f t="shared" si="30"/>
        <v>#VALUE!</v>
      </c>
      <c r="AQ99" t="e">
        <f ca="1">AP99*AP100/SUMSQ($AP$14:INDIRECT("AP"&amp;COUNTA(C:C)))</f>
        <v>#VALUE!</v>
      </c>
    </row>
    <row r="100" spans="1:43" ht="15">
      <c r="A100" s="1" t="s">
        <v>21</v>
      </c>
      <c r="B100" s="30" t="s">
        <v>9</v>
      </c>
      <c r="C100" s="32"/>
      <c r="D100" s="54">
        <f t="shared" si="18"/>
      </c>
      <c r="E100" s="55">
        <f t="shared" si="19"/>
      </c>
      <c r="F100" s="56">
        <f t="shared" si="20"/>
      </c>
      <c r="G100" s="57">
        <f ca="1" t="shared" si="27"/>
      </c>
      <c r="H100" s="44">
        <f ca="1" t="shared" si="21"/>
      </c>
      <c r="I100" s="27">
        <f ca="1" t="shared" si="22"/>
      </c>
      <c r="AF100" s="23" t="e">
        <f t="shared" si="23"/>
        <v>#VALUE!</v>
      </c>
      <c r="AG100" t="e">
        <f t="shared" si="28"/>
        <v>#VALUE!</v>
      </c>
      <c r="AH100">
        <f t="shared" si="29"/>
      </c>
      <c r="AI100">
        <f t="shared" si="24"/>
        <v>3</v>
      </c>
      <c r="AK100">
        <f t="shared" si="25"/>
        <v>8</v>
      </c>
      <c r="AL100" t="e">
        <f ca="1">AVERAGE(INDIRECT("c"&amp;(2+AK100*12)):INDIRECT("c"&amp;(13+AK100*12)))</f>
        <v>#DIV/0!</v>
      </c>
      <c r="AM100">
        <f ca="1">SUMIF($AK$2:INDIRECT("ak"&amp;COUNTA(C:C)),FLOOR((ROW(AM100)-2)/12,1),$C$2:INDIRECT("c"&amp;COUNTA(C:C)))</f>
        <v>0</v>
      </c>
      <c r="AN100" t="e">
        <f t="shared" si="26"/>
        <v>#DIV/0!</v>
      </c>
      <c r="AP100" s="23" t="e">
        <f t="shared" si="30"/>
        <v>#VALUE!</v>
      </c>
      <c r="AQ100" t="e">
        <f ca="1">AP100*AP101/SUMSQ($AP$14:INDIRECT("AP"&amp;COUNTA(C:C)))</f>
        <v>#VALUE!</v>
      </c>
    </row>
    <row r="101" spans="1:43" ht="15">
      <c r="A101" s="1" t="s">
        <v>21</v>
      </c>
      <c r="B101" s="30" t="s">
        <v>10</v>
      </c>
      <c r="C101" s="32"/>
      <c r="D101" s="54">
        <f t="shared" si="18"/>
      </c>
      <c r="E101" s="55">
        <f t="shared" si="19"/>
      </c>
      <c r="F101" s="56">
        <f t="shared" si="20"/>
      </c>
      <c r="G101" s="57">
        <f ca="1" t="shared" si="27"/>
      </c>
      <c r="H101" s="44">
        <f ca="1" t="shared" si="21"/>
      </c>
      <c r="I101" s="27">
        <f ca="1" t="shared" si="22"/>
      </c>
      <c r="AF101" s="23" t="e">
        <f t="shared" si="23"/>
        <v>#VALUE!</v>
      </c>
      <c r="AG101" t="e">
        <f t="shared" si="28"/>
        <v>#VALUE!</v>
      </c>
      <c r="AH101">
        <f t="shared" si="29"/>
      </c>
      <c r="AI101">
        <f t="shared" si="24"/>
        <v>4</v>
      </c>
      <c r="AK101">
        <f t="shared" si="25"/>
        <v>8</v>
      </c>
      <c r="AL101" t="e">
        <f ca="1">AVERAGE(INDIRECT("c"&amp;(2+AK101*12)):INDIRECT("c"&amp;(13+AK101*12)))</f>
        <v>#DIV/0!</v>
      </c>
      <c r="AM101">
        <f ca="1">SUMIF($AK$2:INDIRECT("ak"&amp;COUNTA(C:C)),FLOOR((ROW(AM101)-2)/12,1),$C$2:INDIRECT("c"&amp;COUNTA(C:C)))</f>
        <v>0</v>
      </c>
      <c r="AN101" t="e">
        <f t="shared" si="26"/>
        <v>#DIV/0!</v>
      </c>
      <c r="AP101" s="23" t="e">
        <f t="shared" si="30"/>
        <v>#VALUE!</v>
      </c>
      <c r="AQ101" t="e">
        <f ca="1">AP101*AP102/SUMSQ($AP$14:INDIRECT("AP"&amp;COUNTA(C:C)))</f>
        <v>#VALUE!</v>
      </c>
    </row>
    <row r="102" spans="1:43" ht="15">
      <c r="A102" s="1" t="s">
        <v>21</v>
      </c>
      <c r="B102" s="30" t="s">
        <v>11</v>
      </c>
      <c r="C102" s="32"/>
      <c r="D102" s="54">
        <f t="shared" si="18"/>
      </c>
      <c r="E102" s="55">
        <f t="shared" si="19"/>
      </c>
      <c r="F102" s="56">
        <f t="shared" si="20"/>
      </c>
      <c r="G102" s="57">
        <f ca="1" t="shared" si="27"/>
      </c>
      <c r="H102" s="44">
        <f ca="1" t="shared" si="21"/>
      </c>
      <c r="I102" s="27">
        <f ca="1" t="shared" si="22"/>
      </c>
      <c r="AF102" s="23" t="e">
        <f t="shared" si="23"/>
        <v>#VALUE!</v>
      </c>
      <c r="AG102" t="e">
        <f t="shared" si="28"/>
        <v>#VALUE!</v>
      </c>
      <c r="AH102">
        <f t="shared" si="29"/>
      </c>
      <c r="AI102">
        <f t="shared" si="24"/>
        <v>5</v>
      </c>
      <c r="AK102">
        <f t="shared" si="25"/>
        <v>8</v>
      </c>
      <c r="AL102" t="e">
        <f ca="1">AVERAGE(INDIRECT("c"&amp;(2+AK102*12)):INDIRECT("c"&amp;(13+AK102*12)))</f>
        <v>#DIV/0!</v>
      </c>
      <c r="AM102">
        <f ca="1">SUMIF($AK$2:INDIRECT("ak"&amp;COUNTA(C:C)),FLOOR((ROW(AM102)-2)/12,1),$C$2:INDIRECT("c"&amp;COUNTA(C:C)))</f>
        <v>0</v>
      </c>
      <c r="AN102" t="e">
        <f t="shared" si="26"/>
        <v>#DIV/0!</v>
      </c>
      <c r="AP102" s="23" t="e">
        <f t="shared" si="30"/>
        <v>#VALUE!</v>
      </c>
      <c r="AQ102" t="e">
        <f ca="1">AP102*AP103/SUMSQ($AP$14:INDIRECT("AP"&amp;COUNTA(C:C)))</f>
        <v>#VALUE!</v>
      </c>
    </row>
    <row r="103" spans="1:43" ht="15">
      <c r="A103" s="1" t="s">
        <v>21</v>
      </c>
      <c r="B103" s="30" t="s">
        <v>12</v>
      </c>
      <c r="C103" s="32"/>
      <c r="D103" s="54">
        <f t="shared" si="18"/>
      </c>
      <c r="E103" s="55">
        <f t="shared" si="19"/>
      </c>
      <c r="F103" s="56">
        <f t="shared" si="20"/>
      </c>
      <c r="G103" s="57">
        <f ca="1" t="shared" si="27"/>
      </c>
      <c r="H103" s="44">
        <f ca="1" t="shared" si="21"/>
      </c>
      <c r="I103" s="27">
        <f ca="1" t="shared" si="22"/>
      </c>
      <c r="AF103" s="23" t="e">
        <f t="shared" si="23"/>
        <v>#VALUE!</v>
      </c>
      <c r="AG103" t="e">
        <f t="shared" si="28"/>
        <v>#VALUE!</v>
      </c>
      <c r="AH103">
        <f t="shared" si="29"/>
      </c>
      <c r="AI103">
        <f t="shared" si="24"/>
        <v>6</v>
      </c>
      <c r="AK103">
        <f t="shared" si="25"/>
        <v>8</v>
      </c>
      <c r="AL103" t="e">
        <f ca="1">AVERAGE(INDIRECT("c"&amp;(2+AK103*12)):INDIRECT("c"&amp;(13+AK103*12)))</f>
        <v>#DIV/0!</v>
      </c>
      <c r="AM103">
        <f ca="1">SUMIF($AK$2:INDIRECT("ak"&amp;COUNTA(C:C)),FLOOR((ROW(AM103)-2)/12,1),$C$2:INDIRECT("c"&amp;COUNTA(C:C)))</f>
        <v>0</v>
      </c>
      <c r="AN103" t="e">
        <f t="shared" si="26"/>
        <v>#DIV/0!</v>
      </c>
      <c r="AP103" s="23" t="e">
        <f t="shared" si="30"/>
        <v>#VALUE!</v>
      </c>
      <c r="AQ103" t="e">
        <f ca="1">AP103*AP104/SUMSQ($AP$14:INDIRECT("AP"&amp;COUNTA(C:C)))</f>
        <v>#VALUE!</v>
      </c>
    </row>
    <row r="104" spans="1:43" ht="15">
      <c r="A104" s="1" t="s">
        <v>21</v>
      </c>
      <c r="B104" s="30" t="s">
        <v>13</v>
      </c>
      <c r="C104" s="32"/>
      <c r="D104" s="54">
        <f t="shared" si="18"/>
      </c>
      <c r="E104" s="55">
        <f t="shared" si="19"/>
      </c>
      <c r="F104" s="56">
        <f t="shared" si="20"/>
      </c>
      <c r="G104" s="57">
        <f ca="1" t="shared" si="27"/>
      </c>
      <c r="H104" s="44">
        <f ca="1" t="shared" si="21"/>
      </c>
      <c r="I104" s="27">
        <f ca="1" t="shared" si="22"/>
      </c>
      <c r="AF104" s="23" t="e">
        <f t="shared" si="23"/>
        <v>#VALUE!</v>
      </c>
      <c r="AG104" t="e">
        <f t="shared" si="28"/>
        <v>#VALUE!</v>
      </c>
      <c r="AH104">
        <f t="shared" si="29"/>
      </c>
      <c r="AI104">
        <f t="shared" si="24"/>
        <v>7</v>
      </c>
      <c r="AK104">
        <f t="shared" si="25"/>
        <v>8</v>
      </c>
      <c r="AL104" t="e">
        <f ca="1">AVERAGE(INDIRECT("c"&amp;(2+AK104*12)):INDIRECT("c"&amp;(13+AK104*12)))</f>
        <v>#DIV/0!</v>
      </c>
      <c r="AM104">
        <f ca="1">SUMIF($AK$2:INDIRECT("ak"&amp;COUNTA(C:C)),FLOOR((ROW(AM104)-2)/12,1),$C$2:INDIRECT("c"&amp;COUNTA(C:C)))</f>
        <v>0</v>
      </c>
      <c r="AN104" t="e">
        <f t="shared" si="26"/>
        <v>#DIV/0!</v>
      </c>
      <c r="AP104" s="23" t="e">
        <f t="shared" si="30"/>
        <v>#VALUE!</v>
      </c>
      <c r="AQ104" t="e">
        <f ca="1">AP104*AP105/SUMSQ($AP$14:INDIRECT("AP"&amp;COUNTA(C:C)))</f>
        <v>#VALUE!</v>
      </c>
    </row>
    <row r="105" spans="1:43" ht="15">
      <c r="A105" s="1" t="s">
        <v>21</v>
      </c>
      <c r="B105" s="30" t="s">
        <v>14</v>
      </c>
      <c r="C105" s="32"/>
      <c r="D105" s="54">
        <f t="shared" si="18"/>
      </c>
      <c r="E105" s="55">
        <f t="shared" si="19"/>
      </c>
      <c r="F105" s="56">
        <f t="shared" si="20"/>
      </c>
      <c r="G105" s="57">
        <f ca="1" t="shared" si="27"/>
      </c>
      <c r="H105" s="44">
        <f ca="1" t="shared" si="21"/>
      </c>
      <c r="I105" s="27">
        <f ca="1" t="shared" si="22"/>
      </c>
      <c r="AF105" s="23" t="e">
        <f t="shared" si="23"/>
        <v>#VALUE!</v>
      </c>
      <c r="AG105" t="e">
        <f t="shared" si="28"/>
        <v>#VALUE!</v>
      </c>
      <c r="AH105">
        <f t="shared" si="29"/>
      </c>
      <c r="AI105">
        <f t="shared" si="24"/>
        <v>8</v>
      </c>
      <c r="AK105">
        <f t="shared" si="25"/>
        <v>8</v>
      </c>
      <c r="AL105" t="e">
        <f ca="1">AVERAGE(INDIRECT("c"&amp;(2+AK105*12)):INDIRECT("c"&amp;(13+AK105*12)))</f>
        <v>#DIV/0!</v>
      </c>
      <c r="AM105">
        <f ca="1">SUMIF($AK$2:INDIRECT("ak"&amp;COUNTA(C:C)),FLOOR((ROW(AM105)-2)/12,1),$C$2:INDIRECT("c"&amp;COUNTA(C:C)))</f>
        <v>0</v>
      </c>
      <c r="AN105" t="e">
        <f t="shared" si="26"/>
        <v>#DIV/0!</v>
      </c>
      <c r="AP105" s="23" t="e">
        <f t="shared" si="30"/>
        <v>#VALUE!</v>
      </c>
      <c r="AQ105" t="e">
        <f ca="1">AP105*AP106/SUMSQ($AP$14:INDIRECT("AP"&amp;COUNTA(C:C)))</f>
        <v>#VALUE!</v>
      </c>
    </row>
    <row r="106" spans="1:43" ht="15">
      <c r="A106" s="1" t="s">
        <v>21</v>
      </c>
      <c r="B106" s="30" t="s">
        <v>15</v>
      </c>
      <c r="C106" s="32"/>
      <c r="D106" s="54">
        <f t="shared" si="18"/>
      </c>
      <c r="E106" s="55">
        <f t="shared" si="19"/>
      </c>
      <c r="F106" s="56">
        <f t="shared" si="20"/>
      </c>
      <c r="G106" s="57">
        <f ca="1" t="shared" si="27"/>
      </c>
      <c r="H106" s="44">
        <f ca="1" t="shared" si="21"/>
      </c>
      <c r="I106" s="27">
        <f ca="1" t="shared" si="22"/>
      </c>
      <c r="AF106" s="23" t="e">
        <f t="shared" si="23"/>
        <v>#VALUE!</v>
      </c>
      <c r="AG106" t="e">
        <f t="shared" si="28"/>
        <v>#VALUE!</v>
      </c>
      <c r="AH106">
        <f t="shared" si="29"/>
      </c>
      <c r="AI106">
        <f t="shared" si="24"/>
        <v>9</v>
      </c>
      <c r="AK106">
        <f t="shared" si="25"/>
        <v>8</v>
      </c>
      <c r="AL106" t="e">
        <f ca="1">AVERAGE(INDIRECT("c"&amp;(2+AK106*12)):INDIRECT("c"&amp;(13+AK106*12)))</f>
        <v>#DIV/0!</v>
      </c>
      <c r="AM106">
        <f ca="1">SUMIF($AK$2:INDIRECT("ak"&amp;COUNTA(C:C)),FLOOR((ROW(AM106)-2)/12,1),$C$2:INDIRECT("c"&amp;COUNTA(C:C)))</f>
        <v>0</v>
      </c>
      <c r="AN106" t="e">
        <f t="shared" si="26"/>
        <v>#DIV/0!</v>
      </c>
      <c r="AP106" s="23" t="e">
        <f t="shared" si="30"/>
        <v>#VALUE!</v>
      </c>
      <c r="AQ106" t="e">
        <f ca="1">AP106*AP107/SUMSQ($AP$14:INDIRECT("AP"&amp;COUNTA(C:C)))</f>
        <v>#VALUE!</v>
      </c>
    </row>
    <row r="107" spans="1:43" ht="15">
      <c r="A107" s="1" t="s">
        <v>21</v>
      </c>
      <c r="B107" s="30" t="s">
        <v>16</v>
      </c>
      <c r="C107" s="32"/>
      <c r="D107" s="54">
        <f t="shared" si="18"/>
      </c>
      <c r="E107" s="55">
        <f t="shared" si="19"/>
      </c>
      <c r="F107" s="56">
        <f t="shared" si="20"/>
      </c>
      <c r="G107" s="57">
        <f ca="1" t="shared" si="27"/>
      </c>
      <c r="H107" s="44">
        <f ca="1" t="shared" si="21"/>
      </c>
      <c r="I107" s="27">
        <f ca="1" t="shared" si="22"/>
      </c>
      <c r="AF107" s="23" t="e">
        <f t="shared" si="23"/>
        <v>#VALUE!</v>
      </c>
      <c r="AG107" t="e">
        <f t="shared" si="28"/>
        <v>#VALUE!</v>
      </c>
      <c r="AH107">
        <f t="shared" si="29"/>
      </c>
      <c r="AI107">
        <f t="shared" si="24"/>
        <v>10</v>
      </c>
      <c r="AK107">
        <f t="shared" si="25"/>
        <v>8</v>
      </c>
      <c r="AL107" t="e">
        <f ca="1">AVERAGE(INDIRECT("c"&amp;(2+AK107*12)):INDIRECT("c"&amp;(13+AK107*12)))</f>
        <v>#DIV/0!</v>
      </c>
      <c r="AM107">
        <f ca="1">SUMIF($AK$2:INDIRECT("ak"&amp;COUNTA(C:C)),FLOOR((ROW(AM107)-2)/12,1),$C$2:INDIRECT("c"&amp;COUNTA(C:C)))</f>
        <v>0</v>
      </c>
      <c r="AN107" t="e">
        <f t="shared" si="26"/>
        <v>#DIV/0!</v>
      </c>
      <c r="AP107" s="23" t="e">
        <f t="shared" si="30"/>
        <v>#VALUE!</v>
      </c>
      <c r="AQ107" t="e">
        <f ca="1">AP107*AP108/SUMSQ($AP$14:INDIRECT("AP"&amp;COUNTA(C:C)))</f>
        <v>#VALUE!</v>
      </c>
    </row>
    <row r="108" spans="1:43" ht="15">
      <c r="A108" s="1" t="s">
        <v>21</v>
      </c>
      <c r="B108" s="30" t="s">
        <v>0</v>
      </c>
      <c r="C108" s="32"/>
      <c r="D108" s="54">
        <f t="shared" si="18"/>
      </c>
      <c r="E108" s="55">
        <f t="shared" si="19"/>
      </c>
      <c r="F108" s="56">
        <f t="shared" si="20"/>
      </c>
      <c r="G108" s="57">
        <f ca="1" t="shared" si="27"/>
      </c>
      <c r="H108" s="44">
        <f ca="1" t="shared" si="21"/>
      </c>
      <c r="I108" s="27">
        <f ca="1" t="shared" si="22"/>
      </c>
      <c r="AF108" s="23" t="e">
        <f t="shared" si="23"/>
        <v>#VALUE!</v>
      </c>
      <c r="AG108" t="e">
        <f t="shared" si="28"/>
        <v>#VALUE!</v>
      </c>
      <c r="AH108">
        <f t="shared" si="29"/>
      </c>
      <c r="AI108">
        <f t="shared" si="24"/>
        <v>11</v>
      </c>
      <c r="AK108">
        <f t="shared" si="25"/>
        <v>8</v>
      </c>
      <c r="AL108" t="e">
        <f ca="1">AVERAGE(INDIRECT("c"&amp;(2+AK108*12)):INDIRECT("c"&amp;(13+AK108*12)))</f>
        <v>#DIV/0!</v>
      </c>
      <c r="AM108">
        <f ca="1">SUMIF($AK$2:INDIRECT("ak"&amp;COUNTA(C:C)),FLOOR((ROW(AM108)-2)/12,1),$C$2:INDIRECT("c"&amp;COUNTA(C:C)))</f>
        <v>0</v>
      </c>
      <c r="AN108" t="e">
        <f t="shared" si="26"/>
        <v>#DIV/0!</v>
      </c>
      <c r="AP108" s="23" t="e">
        <f t="shared" si="30"/>
        <v>#VALUE!</v>
      </c>
      <c r="AQ108" t="e">
        <f ca="1">AP108*AP109/SUMSQ($AP$14:INDIRECT("AP"&amp;COUNTA(C:C)))</f>
        <v>#VALUE!</v>
      </c>
    </row>
    <row r="109" spans="1:43" ht="15.75" thickBot="1">
      <c r="A109" s="1" t="s">
        <v>21</v>
      </c>
      <c r="B109" s="30" t="s">
        <v>1</v>
      </c>
      <c r="C109" s="33"/>
      <c r="D109" s="54">
        <f t="shared" si="18"/>
      </c>
      <c r="E109" s="55">
        <f t="shared" si="19"/>
      </c>
      <c r="F109" s="56">
        <f t="shared" si="20"/>
      </c>
      <c r="G109" s="57">
        <f ca="1" t="shared" si="27"/>
      </c>
      <c r="H109" s="44">
        <f ca="1" t="shared" si="21"/>
      </c>
      <c r="I109" s="27">
        <f ca="1" t="shared" si="22"/>
      </c>
      <c r="AF109" s="23" t="e">
        <f t="shared" si="23"/>
        <v>#VALUE!</v>
      </c>
      <c r="AG109" t="e">
        <f t="shared" si="28"/>
        <v>#VALUE!</v>
      </c>
      <c r="AH109">
        <f t="shared" si="29"/>
      </c>
      <c r="AI109">
        <f t="shared" si="24"/>
        <v>12</v>
      </c>
      <c r="AK109">
        <f t="shared" si="25"/>
        <v>8</v>
      </c>
      <c r="AL109" t="e">
        <f ca="1">AVERAGE(INDIRECT("c"&amp;(2+AK109*12)):INDIRECT("c"&amp;(13+AK109*12)))</f>
        <v>#DIV/0!</v>
      </c>
      <c r="AM109">
        <f ca="1">SUMIF($AK$2:INDIRECT("ak"&amp;COUNTA(C:C)),FLOOR((ROW(AM109)-2)/12,1),$C$2:INDIRECT("c"&amp;COUNTA(C:C)))</f>
        <v>0</v>
      </c>
      <c r="AN109" t="e">
        <f t="shared" si="26"/>
        <v>#DIV/0!</v>
      </c>
      <c r="AP109" s="23" t="e">
        <f t="shared" si="30"/>
        <v>#VALUE!</v>
      </c>
      <c r="AQ109" t="e">
        <f ca="1">AP109*AP110/SUMSQ($AP$14:INDIRECT("AP"&amp;COUNTA(C:C)))</f>
        <v>#VALUE!</v>
      </c>
    </row>
    <row r="110" spans="4:43" ht="12.75">
      <c r="D110" s="54">
        <f aca="true" t="shared" si="31" ref="D110:D150">IF(C110="","",Gamma*(C110/E110)+(1-Gamma)*D98)</f>
      </c>
      <c r="E110" s="55">
        <f aca="true" t="shared" si="32" ref="E110:E150">IF(C110="","",Alpha*(C110/D98)+(1-Alpha)*(E109+F109))</f>
      </c>
      <c r="F110" s="56">
        <f aca="true" t="shared" si="33" ref="F110:F150">IF(C110="","",Beta*(E110-E109)+(1-Beta)*F109)</f>
      </c>
      <c r="G110" s="57">
        <f ca="1" t="shared" si="27"/>
      </c>
      <c r="H110" s="44">
        <f ca="1" t="shared" si="21"/>
      </c>
      <c r="I110" s="27">
        <f ca="1" t="shared" si="22"/>
      </c>
      <c r="AF110" s="23" t="e">
        <f t="shared" si="23"/>
        <v>#VALUE!</v>
      </c>
      <c r="AG110" t="e">
        <f t="shared" si="28"/>
        <v>#VALUE!</v>
      </c>
      <c r="AH110">
        <f t="shared" si="29"/>
      </c>
      <c r="AI110">
        <f t="shared" si="24"/>
        <v>1</v>
      </c>
      <c r="AK110">
        <f t="shared" si="25"/>
        <v>9</v>
      </c>
      <c r="AL110" t="e">
        <f ca="1">AVERAGE(INDIRECT("c"&amp;(2+AK110*12)):INDIRECT("c"&amp;(13+AK110*12)))</f>
        <v>#DIV/0!</v>
      </c>
      <c r="AM110">
        <f ca="1">SUMIF($AK$2:INDIRECT("ak"&amp;COUNTA(C:C)),FLOOR((ROW(AM110)-2)/12,1),$C$2:INDIRECT("c"&amp;COUNTA(C:C)))</f>
        <v>0</v>
      </c>
      <c r="AN110" t="e">
        <f t="shared" si="26"/>
        <v>#DIV/0!</v>
      </c>
      <c r="AP110" s="23" t="e">
        <f t="shared" si="30"/>
        <v>#VALUE!</v>
      </c>
      <c r="AQ110" t="e">
        <f ca="1">AP110*AP111/SUMSQ($AP$14:INDIRECT("AP"&amp;COUNTA(C:C)))</f>
        <v>#VALUE!</v>
      </c>
    </row>
    <row r="111" spans="4:43" ht="12.75">
      <c r="D111" s="54">
        <f t="shared" si="31"/>
      </c>
      <c r="E111" s="55">
        <f t="shared" si="32"/>
      </c>
      <c r="F111" s="56">
        <f t="shared" si="33"/>
      </c>
      <c r="G111" s="57">
        <f ca="1" t="shared" si="27"/>
      </c>
      <c r="H111" s="44">
        <f ca="1" t="shared" si="21"/>
      </c>
      <c r="I111" s="27">
        <f ca="1" t="shared" si="22"/>
      </c>
      <c r="AF111" s="23" t="e">
        <f t="shared" si="23"/>
        <v>#VALUE!</v>
      </c>
      <c r="AG111" t="e">
        <f t="shared" si="28"/>
        <v>#VALUE!</v>
      </c>
      <c r="AH111">
        <f t="shared" si="29"/>
      </c>
      <c r="AI111">
        <f t="shared" si="24"/>
        <v>2</v>
      </c>
      <c r="AK111">
        <f t="shared" si="25"/>
        <v>9</v>
      </c>
      <c r="AL111" t="e">
        <f ca="1">AVERAGE(INDIRECT("c"&amp;(2+AK111*12)):INDIRECT("c"&amp;(13+AK111*12)))</f>
        <v>#DIV/0!</v>
      </c>
      <c r="AM111">
        <f ca="1">SUMIF($AK$2:INDIRECT("ak"&amp;COUNTA(C:C)),FLOOR((ROW(AM111)-2)/12,1),$C$2:INDIRECT("c"&amp;COUNTA(C:C)))</f>
        <v>0</v>
      </c>
      <c r="AN111" t="e">
        <f t="shared" si="26"/>
        <v>#DIV/0!</v>
      </c>
      <c r="AP111" s="23" t="e">
        <f t="shared" si="30"/>
        <v>#VALUE!</v>
      </c>
      <c r="AQ111" t="e">
        <f ca="1">AP111*AP112/SUMSQ($AP$14:INDIRECT("AP"&amp;COUNTA(C:C)))</f>
        <v>#VALUE!</v>
      </c>
    </row>
    <row r="112" spans="4:43" ht="12.75">
      <c r="D112" s="54">
        <f t="shared" si="31"/>
      </c>
      <c r="E112" s="55">
        <f t="shared" si="32"/>
      </c>
      <c r="F112" s="56">
        <f t="shared" si="33"/>
      </c>
      <c r="G112" s="57">
        <f ca="1" t="shared" si="27"/>
      </c>
      <c r="H112" s="44">
        <f ca="1" t="shared" si="21"/>
      </c>
      <c r="I112" s="27">
        <f ca="1" t="shared" si="22"/>
      </c>
      <c r="AF112" s="23" t="e">
        <f t="shared" si="23"/>
        <v>#VALUE!</v>
      </c>
      <c r="AG112" t="e">
        <f t="shared" si="28"/>
        <v>#VALUE!</v>
      </c>
      <c r="AH112">
        <f t="shared" si="29"/>
      </c>
      <c r="AI112">
        <f t="shared" si="24"/>
        <v>3</v>
      </c>
      <c r="AK112">
        <f t="shared" si="25"/>
        <v>9</v>
      </c>
      <c r="AL112" t="e">
        <f ca="1">AVERAGE(INDIRECT("c"&amp;(2+AK112*12)):INDIRECT("c"&amp;(13+AK112*12)))</f>
        <v>#DIV/0!</v>
      </c>
      <c r="AM112">
        <f ca="1">SUMIF($AK$2:INDIRECT("ak"&amp;COUNTA(C:C)),FLOOR((ROW(AM112)-2)/12,1),$C$2:INDIRECT("c"&amp;COUNTA(C:C)))</f>
        <v>0</v>
      </c>
      <c r="AN112" t="e">
        <f t="shared" si="26"/>
        <v>#DIV/0!</v>
      </c>
      <c r="AP112" s="23" t="e">
        <f t="shared" si="30"/>
        <v>#VALUE!</v>
      </c>
      <c r="AQ112" t="e">
        <f ca="1">AP112*AP113/SUMSQ($AP$14:INDIRECT("AP"&amp;COUNTA(C:C)))</f>
        <v>#VALUE!</v>
      </c>
    </row>
    <row r="113" spans="4:43" ht="15">
      <c r="D113" s="36">
        <f t="shared" si="31"/>
      </c>
      <c r="E113" s="37">
        <f t="shared" si="32"/>
      </c>
      <c r="F113" s="38">
        <f t="shared" si="33"/>
      </c>
      <c r="G113" s="28">
        <f ca="1" t="shared" si="27"/>
      </c>
      <c r="H113" s="44">
        <f ca="1" t="shared" si="21"/>
      </c>
      <c r="I113" s="27">
        <f ca="1" t="shared" si="22"/>
      </c>
      <c r="AF113" s="23" t="e">
        <f t="shared" si="23"/>
        <v>#VALUE!</v>
      </c>
      <c r="AG113" t="e">
        <f t="shared" si="28"/>
        <v>#VALUE!</v>
      </c>
      <c r="AH113">
        <f t="shared" si="29"/>
      </c>
      <c r="AI113">
        <f t="shared" si="24"/>
        <v>4</v>
      </c>
      <c r="AK113">
        <f t="shared" si="25"/>
        <v>9</v>
      </c>
      <c r="AL113" t="e">
        <f ca="1">AVERAGE(INDIRECT("c"&amp;(2+AK113*12)):INDIRECT("c"&amp;(13+AK113*12)))</f>
        <v>#DIV/0!</v>
      </c>
      <c r="AM113">
        <f ca="1">SUMIF($AK$2:INDIRECT("ak"&amp;COUNTA(C:C)),FLOOR((ROW(AM113)-2)/12,1),$C$2:INDIRECT("c"&amp;COUNTA(C:C)))</f>
        <v>0</v>
      </c>
      <c r="AN113" t="e">
        <f t="shared" si="26"/>
        <v>#DIV/0!</v>
      </c>
      <c r="AP113" s="23" t="e">
        <f t="shared" si="30"/>
        <v>#VALUE!</v>
      </c>
      <c r="AQ113" t="e">
        <f ca="1">AP113*AP114/SUMSQ($AP$14:INDIRECT("AP"&amp;COUNTA(C:C)))</f>
        <v>#VALUE!</v>
      </c>
    </row>
    <row r="114" spans="4:43" ht="15">
      <c r="D114" s="36">
        <f t="shared" si="31"/>
      </c>
      <c r="E114" s="37">
        <f t="shared" si="32"/>
      </c>
      <c r="F114" s="38">
        <f t="shared" si="33"/>
      </c>
      <c r="G114" s="28">
        <f ca="1" t="shared" si="27"/>
      </c>
      <c r="H114" s="44">
        <f ca="1" t="shared" si="21"/>
      </c>
      <c r="I114" s="27">
        <f ca="1" t="shared" si="22"/>
      </c>
      <c r="AF114" s="23" t="e">
        <f t="shared" si="23"/>
        <v>#VALUE!</v>
      </c>
      <c r="AG114" t="e">
        <f t="shared" si="28"/>
        <v>#VALUE!</v>
      </c>
      <c r="AH114">
        <f t="shared" si="29"/>
      </c>
      <c r="AI114">
        <f t="shared" si="24"/>
        <v>5</v>
      </c>
      <c r="AK114">
        <f t="shared" si="25"/>
        <v>9</v>
      </c>
      <c r="AL114" t="e">
        <f ca="1">AVERAGE(INDIRECT("c"&amp;(2+AK114*12)):INDIRECT("c"&amp;(13+AK114*12)))</f>
        <v>#DIV/0!</v>
      </c>
      <c r="AM114">
        <f ca="1">SUMIF($AK$2:INDIRECT("ak"&amp;COUNTA(C:C)),FLOOR((ROW(AM114)-2)/12,1),$C$2:INDIRECT("c"&amp;COUNTA(C:C)))</f>
        <v>0</v>
      </c>
      <c r="AN114" t="e">
        <f t="shared" si="26"/>
        <v>#DIV/0!</v>
      </c>
      <c r="AP114" s="23" t="e">
        <f t="shared" si="30"/>
        <v>#VALUE!</v>
      </c>
      <c r="AQ114" t="e">
        <f ca="1">AP114*AP115/SUMSQ($AP$14:INDIRECT("AP"&amp;COUNTA(C:C)))</f>
        <v>#VALUE!</v>
      </c>
    </row>
    <row r="115" spans="4:43" ht="15">
      <c r="D115" s="36">
        <f t="shared" si="31"/>
      </c>
      <c r="E115" s="37">
        <f t="shared" si="32"/>
      </c>
      <c r="F115" s="38">
        <f t="shared" si="33"/>
      </c>
      <c r="G115" s="28">
        <f ca="1" t="shared" si="27"/>
      </c>
      <c r="H115" s="44">
        <f ca="1" t="shared" si="21"/>
      </c>
      <c r="I115" s="27">
        <f ca="1" t="shared" si="22"/>
      </c>
      <c r="AF115" s="23" t="e">
        <f t="shared" si="23"/>
        <v>#VALUE!</v>
      </c>
      <c r="AG115" t="e">
        <f t="shared" si="28"/>
        <v>#VALUE!</v>
      </c>
      <c r="AH115">
        <f t="shared" si="29"/>
      </c>
      <c r="AI115">
        <f t="shared" si="24"/>
        <v>6</v>
      </c>
      <c r="AK115">
        <f t="shared" si="25"/>
        <v>9</v>
      </c>
      <c r="AL115" t="e">
        <f ca="1">AVERAGE(INDIRECT("c"&amp;(2+AK115*12)):INDIRECT("c"&amp;(13+AK115*12)))</f>
        <v>#DIV/0!</v>
      </c>
      <c r="AM115">
        <f ca="1">SUMIF($AK$2:INDIRECT("ak"&amp;COUNTA(C:C)),FLOOR((ROW(AM115)-2)/12,1),$C$2:INDIRECT("c"&amp;COUNTA(C:C)))</f>
        <v>0</v>
      </c>
      <c r="AN115" t="e">
        <f t="shared" si="26"/>
        <v>#DIV/0!</v>
      </c>
      <c r="AP115" s="23" t="e">
        <f t="shared" si="30"/>
        <v>#VALUE!</v>
      </c>
      <c r="AQ115" t="e">
        <f ca="1">AP115*AP116/SUMSQ($AP$14:INDIRECT("AP"&amp;COUNTA(C:C)))</f>
        <v>#VALUE!</v>
      </c>
    </row>
    <row r="116" spans="4:43" ht="15">
      <c r="D116" s="36">
        <f t="shared" si="31"/>
      </c>
      <c r="E116" s="37">
        <f t="shared" si="32"/>
      </c>
      <c r="F116" s="38">
        <f t="shared" si="33"/>
      </c>
      <c r="G116" s="28">
        <f ca="1" t="shared" si="27"/>
      </c>
      <c r="H116" s="44">
        <f ca="1" t="shared" si="21"/>
      </c>
      <c r="I116" s="27">
        <f ca="1" t="shared" si="22"/>
      </c>
      <c r="AF116" s="23" t="e">
        <f t="shared" si="23"/>
        <v>#VALUE!</v>
      </c>
      <c r="AG116" t="e">
        <f t="shared" si="28"/>
        <v>#VALUE!</v>
      </c>
      <c r="AH116">
        <f t="shared" si="29"/>
      </c>
      <c r="AI116">
        <f t="shared" si="24"/>
        <v>7</v>
      </c>
      <c r="AK116">
        <f t="shared" si="25"/>
        <v>9</v>
      </c>
      <c r="AL116" t="e">
        <f ca="1">AVERAGE(INDIRECT("c"&amp;(2+AK116*12)):INDIRECT("c"&amp;(13+AK116*12)))</f>
        <v>#DIV/0!</v>
      </c>
      <c r="AM116">
        <f ca="1">SUMIF($AK$2:INDIRECT("ak"&amp;COUNTA(C:C)),FLOOR((ROW(AM116)-2)/12,1),$C$2:INDIRECT("c"&amp;COUNTA(C:C)))</f>
        <v>0</v>
      </c>
      <c r="AN116" t="e">
        <f t="shared" si="26"/>
        <v>#DIV/0!</v>
      </c>
      <c r="AP116" s="23" t="e">
        <f t="shared" si="30"/>
        <v>#VALUE!</v>
      </c>
      <c r="AQ116" t="e">
        <f ca="1">AP116*AP117/SUMSQ($AP$14:INDIRECT("AP"&amp;COUNTA(C:C)))</f>
        <v>#VALUE!</v>
      </c>
    </row>
    <row r="117" spans="4:43" ht="15">
      <c r="D117" s="36">
        <f t="shared" si="31"/>
      </c>
      <c r="E117" s="37">
        <f t="shared" si="32"/>
      </c>
      <c r="F117" s="38">
        <f t="shared" si="33"/>
      </c>
      <c r="G117" s="28">
        <f ca="1" t="shared" si="27"/>
      </c>
      <c r="H117" s="44">
        <f ca="1" t="shared" si="21"/>
      </c>
      <c r="I117" s="27">
        <f ca="1" t="shared" si="22"/>
      </c>
      <c r="AF117" s="23" t="e">
        <f t="shared" si="23"/>
        <v>#VALUE!</v>
      </c>
      <c r="AG117" t="e">
        <f t="shared" si="28"/>
        <v>#VALUE!</v>
      </c>
      <c r="AH117">
        <f t="shared" si="29"/>
      </c>
      <c r="AI117">
        <f t="shared" si="24"/>
        <v>8</v>
      </c>
      <c r="AK117">
        <f t="shared" si="25"/>
        <v>9</v>
      </c>
      <c r="AL117" t="e">
        <f ca="1">AVERAGE(INDIRECT("c"&amp;(2+AK117*12)):INDIRECT("c"&amp;(13+AK117*12)))</f>
        <v>#DIV/0!</v>
      </c>
      <c r="AM117">
        <f ca="1">SUMIF($AK$2:INDIRECT("ak"&amp;COUNTA(C:C)),FLOOR((ROW(AM117)-2)/12,1),$C$2:INDIRECT("c"&amp;COUNTA(C:C)))</f>
        <v>0</v>
      </c>
      <c r="AN117" t="e">
        <f t="shared" si="26"/>
        <v>#DIV/0!</v>
      </c>
      <c r="AP117" s="23" t="e">
        <f t="shared" si="30"/>
        <v>#VALUE!</v>
      </c>
      <c r="AQ117" t="e">
        <f ca="1">AP117*AP118/SUMSQ($AP$14:INDIRECT("AP"&amp;COUNTA(C:C)))</f>
        <v>#VALUE!</v>
      </c>
    </row>
    <row r="118" spans="4:43" ht="15">
      <c r="D118" s="36">
        <f t="shared" si="31"/>
      </c>
      <c r="E118" s="37">
        <f t="shared" si="32"/>
      </c>
      <c r="F118" s="38">
        <f t="shared" si="33"/>
      </c>
      <c r="G118" s="28">
        <f ca="1" t="shared" si="27"/>
      </c>
      <c r="H118" s="44">
        <f ca="1" t="shared" si="21"/>
      </c>
      <c r="I118" s="27">
        <f ca="1" t="shared" si="22"/>
      </c>
      <c r="AF118" s="23" t="e">
        <f t="shared" si="23"/>
        <v>#VALUE!</v>
      </c>
      <c r="AG118" t="e">
        <f t="shared" si="28"/>
        <v>#VALUE!</v>
      </c>
      <c r="AH118">
        <f t="shared" si="29"/>
      </c>
      <c r="AI118">
        <f t="shared" si="24"/>
        <v>9</v>
      </c>
      <c r="AK118">
        <f t="shared" si="25"/>
        <v>9</v>
      </c>
      <c r="AL118" t="e">
        <f ca="1">AVERAGE(INDIRECT("c"&amp;(2+AK118*12)):INDIRECT("c"&amp;(13+AK118*12)))</f>
        <v>#DIV/0!</v>
      </c>
      <c r="AM118">
        <f ca="1">SUMIF($AK$2:INDIRECT("ak"&amp;COUNTA(C:C)),FLOOR((ROW(AM118)-2)/12,1),$C$2:INDIRECT("c"&amp;COUNTA(C:C)))</f>
        <v>0</v>
      </c>
      <c r="AN118" t="e">
        <f t="shared" si="26"/>
        <v>#DIV/0!</v>
      </c>
      <c r="AP118" s="23" t="e">
        <f t="shared" si="30"/>
        <v>#VALUE!</v>
      </c>
      <c r="AQ118" t="e">
        <f ca="1">AP118*AP119/SUMSQ($AP$14:INDIRECT("AP"&amp;COUNTA(C:C)))</f>
        <v>#VALUE!</v>
      </c>
    </row>
    <row r="119" spans="4:43" ht="15">
      <c r="D119" s="36">
        <f t="shared" si="31"/>
      </c>
      <c r="E119" s="37">
        <f t="shared" si="32"/>
      </c>
      <c r="F119" s="38">
        <f t="shared" si="33"/>
      </c>
      <c r="G119" s="28">
        <f ca="1" t="shared" si="27"/>
      </c>
      <c r="H119" s="44">
        <f ca="1" t="shared" si="21"/>
      </c>
      <c r="I119" s="27">
        <f ca="1" t="shared" si="22"/>
      </c>
      <c r="AF119" s="23" t="e">
        <f t="shared" si="23"/>
        <v>#VALUE!</v>
      </c>
      <c r="AG119" t="e">
        <f t="shared" si="28"/>
        <v>#VALUE!</v>
      </c>
      <c r="AH119">
        <f t="shared" si="29"/>
      </c>
      <c r="AI119">
        <f t="shared" si="24"/>
        <v>10</v>
      </c>
      <c r="AK119">
        <f t="shared" si="25"/>
        <v>9</v>
      </c>
      <c r="AL119" t="e">
        <f ca="1">AVERAGE(INDIRECT("c"&amp;(2+AK119*12)):INDIRECT("c"&amp;(13+AK119*12)))</f>
        <v>#DIV/0!</v>
      </c>
      <c r="AM119">
        <f ca="1">SUMIF($AK$2:INDIRECT("ak"&amp;COUNTA(C:C)),FLOOR((ROW(AM119)-2)/12,1),$C$2:INDIRECT("c"&amp;COUNTA(C:C)))</f>
        <v>0</v>
      </c>
      <c r="AN119" t="e">
        <f t="shared" si="26"/>
        <v>#DIV/0!</v>
      </c>
      <c r="AP119" s="23" t="e">
        <f t="shared" si="30"/>
        <v>#VALUE!</v>
      </c>
      <c r="AQ119" t="e">
        <f ca="1">AP119*AP120/SUMSQ($AP$14:INDIRECT("AP"&amp;COUNTA(C:C)))</f>
        <v>#VALUE!</v>
      </c>
    </row>
    <row r="120" spans="4:43" ht="15">
      <c r="D120" s="36">
        <f t="shared" si="31"/>
      </c>
      <c r="E120" s="37">
        <f t="shared" si="32"/>
      </c>
      <c r="F120" s="38">
        <f t="shared" si="33"/>
      </c>
      <c r="G120" s="28">
        <f ca="1" t="shared" si="27"/>
      </c>
      <c r="H120" s="44">
        <f ca="1" t="shared" si="21"/>
      </c>
      <c r="I120" s="27">
        <f ca="1" t="shared" si="22"/>
      </c>
      <c r="AF120" s="23" t="e">
        <f t="shared" si="23"/>
        <v>#VALUE!</v>
      </c>
      <c r="AG120" t="e">
        <f t="shared" si="28"/>
        <v>#VALUE!</v>
      </c>
      <c r="AH120">
        <f t="shared" si="29"/>
      </c>
      <c r="AI120">
        <f t="shared" si="24"/>
        <v>11</v>
      </c>
      <c r="AK120">
        <f t="shared" si="25"/>
        <v>9</v>
      </c>
      <c r="AL120" t="e">
        <f ca="1">AVERAGE(INDIRECT("c"&amp;(2+AK120*12)):INDIRECT("c"&amp;(13+AK120*12)))</f>
        <v>#DIV/0!</v>
      </c>
      <c r="AM120">
        <f ca="1">SUMIF($AK$2:INDIRECT("ak"&amp;COUNTA(C:C)),FLOOR((ROW(AM120)-2)/12,1),$C$2:INDIRECT("c"&amp;COUNTA(C:C)))</f>
        <v>0</v>
      </c>
      <c r="AN120" t="e">
        <f t="shared" si="26"/>
        <v>#DIV/0!</v>
      </c>
      <c r="AP120" s="23" t="e">
        <f t="shared" si="30"/>
        <v>#VALUE!</v>
      </c>
      <c r="AQ120" t="e">
        <f ca="1">AP120*AP121/SUMSQ($AP$14:INDIRECT("AP"&amp;COUNTA(C:C)))</f>
        <v>#VALUE!</v>
      </c>
    </row>
    <row r="121" spans="4:43" ht="15">
      <c r="D121" s="36">
        <f t="shared" si="31"/>
      </c>
      <c r="E121" s="37">
        <f t="shared" si="32"/>
      </c>
      <c r="F121" s="38">
        <f t="shared" si="33"/>
      </c>
      <c r="G121" s="28">
        <f ca="1" t="shared" si="27"/>
      </c>
      <c r="H121" s="44">
        <f ca="1" t="shared" si="21"/>
      </c>
      <c r="I121" s="27">
        <f ca="1" t="shared" si="22"/>
      </c>
      <c r="AF121" s="23" t="e">
        <f t="shared" si="23"/>
        <v>#VALUE!</v>
      </c>
      <c r="AG121" t="e">
        <f t="shared" si="28"/>
        <v>#VALUE!</v>
      </c>
      <c r="AH121">
        <f t="shared" si="29"/>
      </c>
      <c r="AI121">
        <f t="shared" si="24"/>
        <v>12</v>
      </c>
      <c r="AK121">
        <f t="shared" si="25"/>
        <v>9</v>
      </c>
      <c r="AL121" t="e">
        <f ca="1">AVERAGE(INDIRECT("c"&amp;(2+AK121*12)):INDIRECT("c"&amp;(13+AK121*12)))</f>
        <v>#DIV/0!</v>
      </c>
      <c r="AM121">
        <f ca="1">SUMIF($AK$2:INDIRECT("ak"&amp;COUNTA(C:C)),FLOOR((ROW(AM121)-2)/12,1),$C$2:INDIRECT("c"&amp;COUNTA(C:C)))</f>
        <v>0</v>
      </c>
      <c r="AN121" t="e">
        <f t="shared" si="26"/>
        <v>#DIV/0!</v>
      </c>
      <c r="AP121" s="23" t="e">
        <f t="shared" si="30"/>
        <v>#VALUE!</v>
      </c>
      <c r="AQ121" t="e">
        <f ca="1">AP121*AP122/SUMSQ($AP$14:INDIRECT("AP"&amp;COUNTA(C:C)))</f>
        <v>#VALUE!</v>
      </c>
    </row>
    <row r="122" spans="4:43" ht="15">
      <c r="D122" s="36">
        <f t="shared" si="31"/>
      </c>
      <c r="E122" s="37">
        <f t="shared" si="32"/>
      </c>
      <c r="F122" s="38">
        <f t="shared" si="33"/>
      </c>
      <c r="G122" s="28">
        <f ca="1" t="shared" si="27"/>
      </c>
      <c r="H122" s="44">
        <f ca="1" t="shared" si="21"/>
      </c>
      <c r="I122" s="27">
        <f ca="1" t="shared" si="22"/>
      </c>
      <c r="AF122" s="23" t="e">
        <f t="shared" si="23"/>
        <v>#VALUE!</v>
      </c>
      <c r="AG122" t="e">
        <f t="shared" si="28"/>
        <v>#VALUE!</v>
      </c>
      <c r="AH122">
        <f t="shared" si="29"/>
      </c>
      <c r="AI122">
        <f t="shared" si="24"/>
        <v>1</v>
      </c>
      <c r="AK122">
        <f t="shared" si="25"/>
        <v>10</v>
      </c>
      <c r="AL122" t="e">
        <f ca="1">AVERAGE(INDIRECT("c"&amp;(2+AK122*12)):INDIRECT("c"&amp;(13+AK122*12)))</f>
        <v>#DIV/0!</v>
      </c>
      <c r="AM122">
        <f ca="1">SUMIF($AK$2:INDIRECT("ak"&amp;COUNTA(C:C)),FLOOR((ROW(AM122)-2)/12,1),$C$2:INDIRECT("c"&amp;COUNTA(C:C)))</f>
        <v>0</v>
      </c>
      <c r="AN122" t="e">
        <f t="shared" si="26"/>
        <v>#DIV/0!</v>
      </c>
      <c r="AP122" s="23" t="e">
        <f t="shared" si="30"/>
        <v>#VALUE!</v>
      </c>
      <c r="AQ122" t="e">
        <f ca="1">AP122*AP123/SUMSQ($AP$14:INDIRECT("AP"&amp;COUNTA(C:C)))</f>
        <v>#VALUE!</v>
      </c>
    </row>
    <row r="123" spans="4:43" ht="15">
      <c r="D123" s="36">
        <f t="shared" si="31"/>
      </c>
      <c r="E123" s="37">
        <f t="shared" si="32"/>
      </c>
      <c r="F123" s="38">
        <f t="shared" si="33"/>
      </c>
      <c r="G123" s="28">
        <f ca="1" t="shared" si="27"/>
      </c>
      <c r="H123" s="44">
        <f ca="1" t="shared" si="21"/>
      </c>
      <c r="I123" s="27">
        <f ca="1" t="shared" si="22"/>
      </c>
      <c r="AF123" s="23" t="e">
        <f t="shared" si="23"/>
        <v>#VALUE!</v>
      </c>
      <c r="AG123" t="e">
        <f t="shared" si="28"/>
        <v>#VALUE!</v>
      </c>
      <c r="AH123">
        <f t="shared" si="29"/>
      </c>
      <c r="AI123">
        <f t="shared" si="24"/>
        <v>2</v>
      </c>
      <c r="AK123">
        <f t="shared" si="25"/>
        <v>10</v>
      </c>
      <c r="AL123" t="e">
        <f ca="1">AVERAGE(INDIRECT("c"&amp;(2+AK123*12)):INDIRECT("c"&amp;(13+AK123*12)))</f>
        <v>#DIV/0!</v>
      </c>
      <c r="AM123">
        <f ca="1">SUMIF($AK$2:INDIRECT("ak"&amp;COUNTA(C:C)),FLOOR((ROW(AM123)-2)/12,1),$C$2:INDIRECT("c"&amp;COUNTA(C:C)))</f>
        <v>0</v>
      </c>
      <c r="AN123" t="e">
        <f t="shared" si="26"/>
        <v>#DIV/0!</v>
      </c>
      <c r="AP123" s="23" t="e">
        <f t="shared" si="30"/>
        <v>#VALUE!</v>
      </c>
      <c r="AQ123" t="e">
        <f ca="1">AP123*AP124/SUMSQ($AP$14:INDIRECT("AP"&amp;COUNTA(C:C)))</f>
        <v>#VALUE!</v>
      </c>
    </row>
    <row r="124" spans="4:43" ht="15">
      <c r="D124" s="36">
        <f t="shared" si="31"/>
      </c>
      <c r="E124" s="37">
        <f t="shared" si="32"/>
      </c>
      <c r="F124" s="38">
        <f t="shared" si="33"/>
      </c>
      <c r="G124" s="28">
        <f ca="1" t="shared" si="27"/>
      </c>
      <c r="H124" s="44">
        <f ca="1" t="shared" si="21"/>
      </c>
      <c r="I124" s="27">
        <f ca="1" t="shared" si="22"/>
      </c>
      <c r="AF124" s="23" t="e">
        <f t="shared" si="23"/>
        <v>#VALUE!</v>
      </c>
      <c r="AG124" t="e">
        <f t="shared" si="28"/>
        <v>#VALUE!</v>
      </c>
      <c r="AH124">
        <f t="shared" si="29"/>
      </c>
      <c r="AI124">
        <f t="shared" si="24"/>
        <v>3</v>
      </c>
      <c r="AK124">
        <f t="shared" si="25"/>
        <v>10</v>
      </c>
      <c r="AL124" t="e">
        <f ca="1">AVERAGE(INDIRECT("c"&amp;(2+AK124*12)):INDIRECT("c"&amp;(13+AK124*12)))</f>
        <v>#DIV/0!</v>
      </c>
      <c r="AM124">
        <f ca="1">SUMIF($AK$2:INDIRECT("ak"&amp;COUNTA(C:C)),FLOOR((ROW(AM124)-2)/12,1),$C$2:INDIRECT("c"&amp;COUNTA(C:C)))</f>
        <v>0</v>
      </c>
      <c r="AN124" t="e">
        <f t="shared" si="26"/>
        <v>#DIV/0!</v>
      </c>
      <c r="AP124" s="23" t="e">
        <f t="shared" si="30"/>
        <v>#VALUE!</v>
      </c>
      <c r="AQ124" t="e">
        <f ca="1">AP124*AP125/SUMSQ($AP$14:INDIRECT("AP"&amp;COUNTA(C:C)))</f>
        <v>#VALUE!</v>
      </c>
    </row>
    <row r="125" spans="4:43" ht="15">
      <c r="D125" s="36">
        <f t="shared" si="31"/>
      </c>
      <c r="E125" s="37">
        <f t="shared" si="32"/>
      </c>
      <c r="F125" s="38">
        <f t="shared" si="33"/>
      </c>
      <c r="G125" s="28">
        <f ca="1" t="shared" si="27"/>
      </c>
      <c r="H125" s="44">
        <f ca="1" t="shared" si="21"/>
      </c>
      <c r="I125" s="27">
        <f ca="1" t="shared" si="22"/>
      </c>
      <c r="AF125" s="23" t="e">
        <f t="shared" si="23"/>
        <v>#VALUE!</v>
      </c>
      <c r="AG125" t="e">
        <f t="shared" si="28"/>
        <v>#VALUE!</v>
      </c>
      <c r="AH125">
        <f t="shared" si="29"/>
      </c>
      <c r="AI125">
        <f t="shared" si="24"/>
        <v>4</v>
      </c>
      <c r="AK125">
        <f t="shared" si="25"/>
        <v>10</v>
      </c>
      <c r="AL125" t="e">
        <f ca="1">AVERAGE(INDIRECT("c"&amp;(2+AK125*12)):INDIRECT("c"&amp;(13+AK125*12)))</f>
        <v>#DIV/0!</v>
      </c>
      <c r="AM125">
        <f ca="1">SUMIF($AK$2:INDIRECT("ak"&amp;COUNTA(C:C)),FLOOR((ROW(AM125)-2)/12,1),$C$2:INDIRECT("c"&amp;COUNTA(C:C)))</f>
        <v>0</v>
      </c>
      <c r="AN125" t="e">
        <f t="shared" si="26"/>
        <v>#DIV/0!</v>
      </c>
      <c r="AP125" s="23" t="e">
        <f t="shared" si="30"/>
        <v>#VALUE!</v>
      </c>
      <c r="AQ125" t="e">
        <f ca="1">AP125*AP126/SUMSQ($AP$14:INDIRECT("AP"&amp;COUNTA(C:C)))</f>
        <v>#VALUE!</v>
      </c>
    </row>
    <row r="126" spans="4:43" ht="15">
      <c r="D126" s="36">
        <f t="shared" si="31"/>
      </c>
      <c r="E126" s="37">
        <f t="shared" si="32"/>
      </c>
      <c r="F126" s="38">
        <f t="shared" si="33"/>
      </c>
      <c r="G126" s="28">
        <f ca="1" t="shared" si="27"/>
      </c>
      <c r="H126" s="44">
        <f ca="1" t="shared" si="21"/>
      </c>
      <c r="I126" s="27">
        <f ca="1" t="shared" si="22"/>
      </c>
      <c r="AF126" s="23" t="e">
        <f t="shared" si="23"/>
        <v>#VALUE!</v>
      </c>
      <c r="AG126" t="e">
        <f t="shared" si="28"/>
        <v>#VALUE!</v>
      </c>
      <c r="AH126">
        <f t="shared" si="29"/>
      </c>
      <c r="AI126">
        <f t="shared" si="24"/>
        <v>5</v>
      </c>
      <c r="AK126">
        <f t="shared" si="25"/>
        <v>10</v>
      </c>
      <c r="AL126" t="e">
        <f ca="1">AVERAGE(INDIRECT("c"&amp;(2+AK126*12)):INDIRECT("c"&amp;(13+AK126*12)))</f>
        <v>#DIV/0!</v>
      </c>
      <c r="AM126">
        <f ca="1">SUMIF($AK$2:INDIRECT("ak"&amp;COUNTA(C:C)),FLOOR((ROW(AM126)-2)/12,1),$C$2:INDIRECT("c"&amp;COUNTA(C:C)))</f>
        <v>0</v>
      </c>
      <c r="AN126" t="e">
        <f t="shared" si="26"/>
        <v>#DIV/0!</v>
      </c>
      <c r="AP126" s="23" t="e">
        <f t="shared" si="30"/>
        <v>#VALUE!</v>
      </c>
      <c r="AQ126" t="e">
        <f ca="1">AP126*AP127/SUMSQ($AP$14:INDIRECT("AP"&amp;COUNTA(C:C)))</f>
        <v>#VALUE!</v>
      </c>
    </row>
    <row r="127" spans="4:43" ht="15">
      <c r="D127" s="36">
        <f t="shared" si="31"/>
      </c>
      <c r="E127" s="37">
        <f t="shared" si="32"/>
      </c>
      <c r="F127" s="38">
        <f t="shared" si="33"/>
      </c>
      <c r="G127" s="28">
        <f ca="1" t="shared" si="27"/>
      </c>
      <c r="H127" s="44">
        <f ca="1" t="shared" si="21"/>
      </c>
      <c r="I127" s="27">
        <f ca="1" t="shared" si="22"/>
      </c>
      <c r="AF127" s="23" t="e">
        <f t="shared" si="23"/>
        <v>#VALUE!</v>
      </c>
      <c r="AG127" t="e">
        <f t="shared" si="28"/>
        <v>#VALUE!</v>
      </c>
      <c r="AH127">
        <f t="shared" si="29"/>
      </c>
      <c r="AI127">
        <f t="shared" si="24"/>
        <v>6</v>
      </c>
      <c r="AK127">
        <f t="shared" si="25"/>
        <v>10</v>
      </c>
      <c r="AL127" t="e">
        <f ca="1">AVERAGE(INDIRECT("c"&amp;(2+AK127*12)):INDIRECT("c"&amp;(13+AK127*12)))</f>
        <v>#DIV/0!</v>
      </c>
      <c r="AM127">
        <f ca="1">SUMIF($AK$2:INDIRECT("ak"&amp;COUNTA(C:C)),FLOOR((ROW(AM127)-2)/12,1),$C$2:INDIRECT("c"&amp;COUNTA(C:C)))</f>
        <v>0</v>
      </c>
      <c r="AN127" t="e">
        <f t="shared" si="26"/>
        <v>#DIV/0!</v>
      </c>
      <c r="AP127" s="23" t="e">
        <f t="shared" si="30"/>
        <v>#VALUE!</v>
      </c>
      <c r="AQ127" t="e">
        <f ca="1">AP127*AP128/SUMSQ($AP$14:INDIRECT("AP"&amp;COUNTA(C:C)))</f>
        <v>#VALUE!</v>
      </c>
    </row>
    <row r="128" spans="4:43" ht="15">
      <c r="D128" s="36">
        <f t="shared" si="31"/>
      </c>
      <c r="E128" s="37">
        <f t="shared" si="32"/>
      </c>
      <c r="F128" s="38">
        <f t="shared" si="33"/>
      </c>
      <c r="G128" s="28">
        <f ca="1" t="shared" si="27"/>
      </c>
      <c r="H128" s="44">
        <f ca="1" t="shared" si="21"/>
      </c>
      <c r="I128" s="27">
        <f ca="1" t="shared" si="22"/>
      </c>
      <c r="AF128" s="23" t="e">
        <f t="shared" si="23"/>
        <v>#VALUE!</v>
      </c>
      <c r="AG128" t="e">
        <f t="shared" si="28"/>
        <v>#VALUE!</v>
      </c>
      <c r="AH128">
        <f t="shared" si="29"/>
      </c>
      <c r="AI128">
        <f t="shared" si="24"/>
        <v>7</v>
      </c>
      <c r="AK128">
        <f t="shared" si="25"/>
        <v>10</v>
      </c>
      <c r="AL128" t="e">
        <f ca="1">AVERAGE(INDIRECT("c"&amp;(2+AK128*12)):INDIRECT("c"&amp;(13+AK128*12)))</f>
        <v>#DIV/0!</v>
      </c>
      <c r="AM128">
        <f ca="1">SUMIF($AK$2:INDIRECT("ak"&amp;COUNTA(C:C)),FLOOR((ROW(AM128)-2)/12,1),$C$2:INDIRECT("c"&amp;COUNTA(C:C)))</f>
        <v>0</v>
      </c>
      <c r="AN128" t="e">
        <f t="shared" si="26"/>
        <v>#DIV/0!</v>
      </c>
      <c r="AP128" s="23" t="e">
        <f t="shared" si="30"/>
        <v>#VALUE!</v>
      </c>
      <c r="AQ128" t="e">
        <f ca="1">AP128*AP129/SUMSQ($AP$14:INDIRECT("AP"&amp;COUNTA(C:C)))</f>
        <v>#VALUE!</v>
      </c>
    </row>
    <row r="129" spans="4:43" ht="15">
      <c r="D129" s="36">
        <f t="shared" si="31"/>
      </c>
      <c r="E129" s="37">
        <f t="shared" si="32"/>
      </c>
      <c r="F129" s="38">
        <f t="shared" si="33"/>
      </c>
      <c r="G129" s="28">
        <f ca="1" t="shared" si="27"/>
      </c>
      <c r="H129" s="44">
        <f ca="1" t="shared" si="21"/>
      </c>
      <c r="I129" s="27">
        <f ca="1" t="shared" si="22"/>
      </c>
      <c r="AF129" s="23" t="e">
        <f t="shared" si="23"/>
        <v>#VALUE!</v>
      </c>
      <c r="AG129" t="e">
        <f t="shared" si="28"/>
        <v>#VALUE!</v>
      </c>
      <c r="AH129">
        <f t="shared" si="29"/>
      </c>
      <c r="AI129">
        <f t="shared" si="24"/>
        <v>8</v>
      </c>
      <c r="AK129">
        <f t="shared" si="25"/>
        <v>10</v>
      </c>
      <c r="AL129" t="e">
        <f ca="1">AVERAGE(INDIRECT("c"&amp;(2+AK129*12)):INDIRECT("c"&amp;(13+AK129*12)))</f>
        <v>#DIV/0!</v>
      </c>
      <c r="AM129">
        <f ca="1">SUMIF($AK$2:INDIRECT("ak"&amp;COUNTA(C:C)),FLOOR((ROW(AM129)-2)/12,1),$C$2:INDIRECT("c"&amp;COUNTA(C:C)))</f>
        <v>0</v>
      </c>
      <c r="AN129" t="e">
        <f t="shared" si="26"/>
        <v>#DIV/0!</v>
      </c>
      <c r="AP129" s="23" t="e">
        <f t="shared" si="30"/>
        <v>#VALUE!</v>
      </c>
      <c r="AQ129" t="e">
        <f ca="1">AP129*AP130/SUMSQ($AP$14:INDIRECT("AP"&amp;COUNTA(C:C)))</f>
        <v>#VALUE!</v>
      </c>
    </row>
    <row r="130" spans="4:43" ht="15">
      <c r="D130" s="36">
        <f t="shared" si="31"/>
      </c>
      <c r="E130" s="37">
        <f t="shared" si="32"/>
      </c>
      <c r="F130" s="38">
        <f t="shared" si="33"/>
      </c>
      <c r="G130" s="28">
        <f ca="1" t="shared" si="27"/>
      </c>
      <c r="H130" s="44">
        <f ca="1" t="shared" si="21"/>
      </c>
      <c r="I130" s="27">
        <f ca="1" t="shared" si="22"/>
      </c>
      <c r="AF130" s="23" t="e">
        <f t="shared" si="23"/>
        <v>#VALUE!</v>
      </c>
      <c r="AG130" t="e">
        <f t="shared" si="28"/>
        <v>#VALUE!</v>
      </c>
      <c r="AH130">
        <f t="shared" si="29"/>
      </c>
      <c r="AI130">
        <f t="shared" si="24"/>
        <v>9</v>
      </c>
      <c r="AK130">
        <f t="shared" si="25"/>
        <v>10</v>
      </c>
      <c r="AL130" t="e">
        <f ca="1">AVERAGE(INDIRECT("c"&amp;(2+AK130*12)):INDIRECT("c"&amp;(13+AK130*12)))</f>
        <v>#DIV/0!</v>
      </c>
      <c r="AM130">
        <f ca="1">SUMIF($AK$2:INDIRECT("ak"&amp;COUNTA(C:C)),FLOOR((ROW(AM130)-2)/12,1),$C$2:INDIRECT("c"&amp;COUNTA(C:C)))</f>
        <v>0</v>
      </c>
      <c r="AN130" t="e">
        <f t="shared" si="26"/>
        <v>#DIV/0!</v>
      </c>
      <c r="AP130" s="23" t="e">
        <f t="shared" si="30"/>
        <v>#VALUE!</v>
      </c>
      <c r="AQ130" t="e">
        <f ca="1">AP130*AP131/SUMSQ($AP$14:INDIRECT("AP"&amp;COUNTA(C:C)))</f>
        <v>#VALUE!</v>
      </c>
    </row>
    <row r="131" spans="4:43" ht="15">
      <c r="D131" s="36">
        <f t="shared" si="31"/>
      </c>
      <c r="E131" s="37">
        <f t="shared" si="32"/>
      </c>
      <c r="F131" s="38">
        <f t="shared" si="33"/>
      </c>
      <c r="G131" s="28">
        <f ca="1" t="shared" si="27"/>
      </c>
      <c r="H131" s="44">
        <f aca="true" ca="1" t="shared" si="34" ref="H131:H150">IF(G131="","",IF(C131="",IF(G131&gt;1.64*SQRT(INDIRECT("AD"&amp;(1+ROW(H131)-COUNTA(C$1:C$65536)))),G131-1.64*SQRT(INDIRECT("AD"&amp;(1+ROW(H131)-COUNTA(C$1:C$65536)))),""),""))</f>
      </c>
      <c r="I131" s="27">
        <f aca="true" ca="1" t="shared" si="35" ref="I131:I150">IF(G131="","",IF(C131="",G131+1.64*SQRT(INDIRECT("AD"&amp;(1+ROW(I131)-COUNTA(C$1:C$65536)))),""))</f>
      </c>
      <c r="AF131" s="23" t="e">
        <f aca="true" t="shared" si="36" ref="AF131:AF150">((G143-C143)/G143)^2</f>
        <v>#VALUE!</v>
      </c>
      <c r="AG131" t="e">
        <f t="shared" si="28"/>
        <v>#VALUE!</v>
      </c>
      <c r="AH131">
        <f t="shared" si="29"/>
      </c>
      <c r="AI131">
        <f aca="true" t="shared" si="37" ref="AI131:AI150">MOD(ROW(AI131)-2,12)+1</f>
        <v>10</v>
      </c>
      <c r="AK131">
        <f aca="true" t="shared" si="38" ref="AK131:AK150">FLOOR((ROW(AK131)-2)/12,1)</f>
        <v>10</v>
      </c>
      <c r="AL131" t="e">
        <f ca="1">AVERAGE(INDIRECT("c"&amp;(2+AK131*12)):INDIRECT("c"&amp;(13+AK131*12)))</f>
        <v>#DIV/0!</v>
      </c>
      <c r="AM131">
        <f ca="1">SUMIF($AK$2:INDIRECT("ak"&amp;COUNTA(C:C)),FLOOR((ROW(AM131)-2)/12,1),$C$2:INDIRECT("c"&amp;COUNTA(C:C)))</f>
        <v>0</v>
      </c>
      <c r="AN131" t="e">
        <f aca="true" t="shared" si="39" ref="AN131:AN150">C131/AM131</f>
        <v>#DIV/0!</v>
      </c>
      <c r="AP131" s="23" t="e">
        <f t="shared" si="30"/>
        <v>#VALUE!</v>
      </c>
      <c r="AQ131" t="e">
        <f ca="1">AP131*AP132/SUMSQ($AP$14:INDIRECT("AP"&amp;COUNTA(C:C)))</f>
        <v>#VALUE!</v>
      </c>
    </row>
    <row r="132" spans="4:43" ht="15">
      <c r="D132" s="36">
        <f t="shared" si="31"/>
      </c>
      <c r="E132" s="37">
        <f t="shared" si="32"/>
      </c>
      <c r="F132" s="38">
        <f t="shared" si="33"/>
      </c>
      <c r="G132" s="28">
        <f ca="1" t="shared" si="27"/>
      </c>
      <c r="H132" s="44">
        <f ca="1" t="shared" si="34"/>
      </c>
      <c r="I132" s="27">
        <f ca="1" t="shared" si="35"/>
      </c>
      <c r="AF132" s="23" t="e">
        <f t="shared" si="36"/>
        <v>#VALUE!</v>
      </c>
      <c r="AG132" t="e">
        <f t="shared" si="28"/>
        <v>#VALUE!</v>
      </c>
      <c r="AH132">
        <f t="shared" si="29"/>
      </c>
      <c r="AI132">
        <f t="shared" si="37"/>
        <v>11</v>
      </c>
      <c r="AK132">
        <f t="shared" si="38"/>
        <v>10</v>
      </c>
      <c r="AL132" t="e">
        <f ca="1">AVERAGE(INDIRECT("c"&amp;(2+AK132*12)):INDIRECT("c"&amp;(13+AK132*12)))</f>
        <v>#DIV/0!</v>
      </c>
      <c r="AM132">
        <f ca="1">SUMIF($AK$2:INDIRECT("ak"&amp;COUNTA(C:C)),FLOOR((ROW(AM132)-2)/12,1),$C$2:INDIRECT("c"&amp;COUNTA(C:C)))</f>
        <v>0</v>
      </c>
      <c r="AN132" t="e">
        <f t="shared" si="39"/>
        <v>#DIV/0!</v>
      </c>
      <c r="AP132" s="23" t="e">
        <f t="shared" si="30"/>
        <v>#VALUE!</v>
      </c>
      <c r="AQ132" t="e">
        <f ca="1">AP132*AP133/SUMSQ($AP$14:INDIRECT("AP"&amp;COUNTA(C:C)))</f>
        <v>#VALUE!</v>
      </c>
    </row>
    <row r="133" spans="4:43" ht="15">
      <c r="D133" s="36">
        <f t="shared" si="31"/>
      </c>
      <c r="E133" s="37">
        <f t="shared" si="32"/>
      </c>
      <c r="F133" s="38">
        <f t="shared" si="33"/>
      </c>
      <c r="G133" s="28">
        <f ca="1" t="shared" si="27"/>
      </c>
      <c r="H133" s="44">
        <f ca="1" t="shared" si="34"/>
      </c>
      <c r="I133" s="27">
        <f ca="1" t="shared" si="35"/>
      </c>
      <c r="AF133" s="23" t="e">
        <f t="shared" si="36"/>
        <v>#VALUE!</v>
      </c>
      <c r="AG133" t="e">
        <f t="shared" si="28"/>
        <v>#VALUE!</v>
      </c>
      <c r="AH133">
        <f t="shared" si="29"/>
      </c>
      <c r="AI133">
        <f t="shared" si="37"/>
        <v>12</v>
      </c>
      <c r="AK133">
        <f t="shared" si="38"/>
        <v>10</v>
      </c>
      <c r="AL133" t="e">
        <f ca="1">AVERAGE(INDIRECT("c"&amp;(2+AK133*12)):INDIRECT("c"&amp;(13+AK133*12)))</f>
        <v>#DIV/0!</v>
      </c>
      <c r="AM133">
        <f ca="1">SUMIF($AK$2:INDIRECT("ak"&amp;COUNTA(C:C)),FLOOR((ROW(AM133)-2)/12,1),$C$2:INDIRECT("c"&amp;COUNTA(C:C)))</f>
        <v>0</v>
      </c>
      <c r="AN133" t="e">
        <f t="shared" si="39"/>
        <v>#DIV/0!</v>
      </c>
      <c r="AP133" s="23" t="e">
        <f t="shared" si="30"/>
        <v>#VALUE!</v>
      </c>
      <c r="AQ133" t="e">
        <f ca="1">AP133*AP134/SUMSQ($AP$14:INDIRECT("AP"&amp;COUNTA(C:C)))</f>
        <v>#VALUE!</v>
      </c>
    </row>
    <row r="134" spans="4:43" ht="15">
      <c r="D134" s="36">
        <f t="shared" si="31"/>
      </c>
      <c r="E134" s="37">
        <f t="shared" si="32"/>
      </c>
      <c r="F134" s="38">
        <f t="shared" si="33"/>
      </c>
      <c r="G134" s="28">
        <f ca="1" t="shared" si="27"/>
      </c>
      <c r="H134" s="44">
        <f ca="1" t="shared" si="34"/>
      </c>
      <c r="I134" s="27">
        <f ca="1" t="shared" si="35"/>
      </c>
      <c r="AF134" s="23" t="e">
        <f t="shared" si="36"/>
        <v>#VALUE!</v>
      </c>
      <c r="AG134" t="e">
        <f t="shared" si="28"/>
        <v>#VALUE!</v>
      </c>
      <c r="AH134">
        <f t="shared" si="29"/>
      </c>
      <c r="AI134">
        <f t="shared" si="37"/>
        <v>1</v>
      </c>
      <c r="AK134">
        <f t="shared" si="38"/>
        <v>11</v>
      </c>
      <c r="AL134" t="e">
        <f ca="1">AVERAGE(INDIRECT("c"&amp;(2+AK134*12)):INDIRECT("c"&amp;(13+AK134*12)))</f>
        <v>#DIV/0!</v>
      </c>
      <c r="AM134">
        <f ca="1">SUMIF($AK$2:INDIRECT("ak"&amp;COUNTA(C:C)),FLOOR((ROW(AM134)-2)/12,1),$C$2:INDIRECT("c"&amp;COUNTA(C:C)))</f>
        <v>0</v>
      </c>
      <c r="AN134" t="e">
        <f t="shared" si="39"/>
        <v>#DIV/0!</v>
      </c>
      <c r="AP134" s="23" t="e">
        <f t="shared" si="30"/>
        <v>#VALUE!</v>
      </c>
      <c r="AQ134" t="e">
        <f ca="1">AP134*AP135/SUMSQ($AP$14:INDIRECT("AP"&amp;COUNTA(C:C)))</f>
        <v>#VALUE!</v>
      </c>
    </row>
    <row r="135" spans="4:43" ht="15">
      <c r="D135" s="36">
        <f t="shared" si="31"/>
      </c>
      <c r="E135" s="37">
        <f t="shared" si="32"/>
      </c>
      <c r="F135" s="38">
        <f t="shared" si="33"/>
      </c>
      <c r="G135" s="28">
        <f ca="1" t="shared" si="27"/>
      </c>
      <c r="H135" s="44">
        <f ca="1" t="shared" si="34"/>
      </c>
      <c r="I135" s="27">
        <f ca="1" t="shared" si="35"/>
      </c>
      <c r="AF135" s="23" t="e">
        <f t="shared" si="36"/>
        <v>#VALUE!</v>
      </c>
      <c r="AG135" t="e">
        <f t="shared" si="28"/>
        <v>#VALUE!</v>
      </c>
      <c r="AH135">
        <f t="shared" si="29"/>
      </c>
      <c r="AI135">
        <f t="shared" si="37"/>
        <v>2</v>
      </c>
      <c r="AK135">
        <f t="shared" si="38"/>
        <v>11</v>
      </c>
      <c r="AL135" t="e">
        <f ca="1">AVERAGE(INDIRECT("c"&amp;(2+AK135*12)):INDIRECT("c"&amp;(13+AK135*12)))</f>
        <v>#DIV/0!</v>
      </c>
      <c r="AM135">
        <f ca="1">SUMIF($AK$2:INDIRECT("ak"&amp;COUNTA(C:C)),FLOOR((ROW(AM135)-2)/12,1),$C$2:INDIRECT("c"&amp;COUNTA(C:C)))</f>
        <v>0</v>
      </c>
      <c r="AN135" t="e">
        <f t="shared" si="39"/>
        <v>#DIV/0!</v>
      </c>
      <c r="AP135" s="23" t="e">
        <f t="shared" si="30"/>
        <v>#VALUE!</v>
      </c>
      <c r="AQ135" t="e">
        <f ca="1">AP135*AP136/SUMSQ($AP$14:INDIRECT("AP"&amp;COUNTA(C:C)))</f>
        <v>#VALUE!</v>
      </c>
    </row>
    <row r="136" spans="4:43" ht="15">
      <c r="D136" s="36">
        <f t="shared" si="31"/>
      </c>
      <c r="E136" s="37">
        <f t="shared" si="32"/>
      </c>
      <c r="F136" s="38">
        <f t="shared" si="33"/>
      </c>
      <c r="G136" s="28">
        <f ca="1" t="shared" si="27"/>
      </c>
      <c r="H136" s="44">
        <f ca="1" t="shared" si="34"/>
      </c>
      <c r="I136" s="27">
        <f ca="1" t="shared" si="35"/>
      </c>
      <c r="AF136" s="23" t="e">
        <f t="shared" si="36"/>
        <v>#VALUE!</v>
      </c>
      <c r="AG136" t="e">
        <f t="shared" si="28"/>
        <v>#VALUE!</v>
      </c>
      <c r="AH136">
        <f t="shared" si="29"/>
      </c>
      <c r="AI136">
        <f t="shared" si="37"/>
        <v>3</v>
      </c>
      <c r="AK136">
        <f t="shared" si="38"/>
        <v>11</v>
      </c>
      <c r="AL136" t="e">
        <f ca="1">AVERAGE(INDIRECT("c"&amp;(2+AK136*12)):INDIRECT("c"&amp;(13+AK136*12)))</f>
        <v>#DIV/0!</v>
      </c>
      <c r="AM136">
        <f ca="1">SUMIF($AK$2:INDIRECT("ak"&amp;COUNTA(C:C)),FLOOR((ROW(AM136)-2)/12,1),$C$2:INDIRECT("c"&amp;COUNTA(C:C)))</f>
        <v>0</v>
      </c>
      <c r="AN136" t="e">
        <f t="shared" si="39"/>
        <v>#DIV/0!</v>
      </c>
      <c r="AP136" s="23" t="e">
        <f t="shared" si="30"/>
        <v>#VALUE!</v>
      </c>
      <c r="AQ136" t="e">
        <f ca="1">AP136*AP137/SUMSQ($AP$14:INDIRECT("AP"&amp;COUNTA(C:C)))</f>
        <v>#VALUE!</v>
      </c>
    </row>
    <row r="137" spans="4:43" ht="15">
      <c r="D137" s="36">
        <f t="shared" si="31"/>
      </c>
      <c r="E137" s="37">
        <f t="shared" si="32"/>
      </c>
      <c r="F137" s="38">
        <f t="shared" si="33"/>
      </c>
      <c r="G137" s="28">
        <f ca="1" t="shared" si="27"/>
      </c>
      <c r="H137" s="44">
        <f ca="1" t="shared" si="34"/>
      </c>
      <c r="I137" s="27">
        <f ca="1" t="shared" si="35"/>
      </c>
      <c r="AF137" s="23" t="e">
        <f t="shared" si="36"/>
        <v>#VALUE!</v>
      </c>
      <c r="AG137" t="e">
        <f t="shared" si="28"/>
        <v>#VALUE!</v>
      </c>
      <c r="AH137">
        <f t="shared" si="29"/>
      </c>
      <c r="AI137">
        <f t="shared" si="37"/>
        <v>4</v>
      </c>
      <c r="AK137">
        <f t="shared" si="38"/>
        <v>11</v>
      </c>
      <c r="AL137" t="e">
        <f ca="1">AVERAGE(INDIRECT("c"&amp;(2+AK137*12)):INDIRECT("c"&amp;(13+AK137*12)))</f>
        <v>#DIV/0!</v>
      </c>
      <c r="AM137">
        <f ca="1">SUMIF($AK$2:INDIRECT("ak"&amp;COUNTA(C:C)),FLOOR((ROW(AM137)-2)/12,1),$C$2:INDIRECT("c"&amp;COUNTA(C:C)))</f>
        <v>0</v>
      </c>
      <c r="AN137" t="e">
        <f t="shared" si="39"/>
        <v>#DIV/0!</v>
      </c>
      <c r="AP137" s="23" t="e">
        <f t="shared" si="30"/>
        <v>#VALUE!</v>
      </c>
      <c r="AQ137" t="e">
        <f ca="1">AP137*AP138/SUMSQ($AP$14:INDIRECT("AP"&amp;COUNTA(C:C)))</f>
        <v>#VALUE!</v>
      </c>
    </row>
    <row r="138" spans="4:43" ht="15">
      <c r="D138" s="36">
        <f t="shared" si="31"/>
      </c>
      <c r="E138" s="37">
        <f t="shared" si="32"/>
      </c>
      <c r="F138" s="38">
        <f t="shared" si="33"/>
      </c>
      <c r="G138" s="28">
        <f ca="1" t="shared" si="27"/>
      </c>
      <c r="H138" s="44">
        <f ca="1" t="shared" si="34"/>
      </c>
      <c r="I138" s="27">
        <f ca="1" t="shared" si="35"/>
      </c>
      <c r="AF138" s="23" t="e">
        <f t="shared" si="36"/>
        <v>#VALUE!</v>
      </c>
      <c r="AG138" t="e">
        <f t="shared" si="28"/>
        <v>#VALUE!</v>
      </c>
      <c r="AH138">
        <f t="shared" si="29"/>
      </c>
      <c r="AI138">
        <f t="shared" si="37"/>
        <v>5</v>
      </c>
      <c r="AK138">
        <f t="shared" si="38"/>
        <v>11</v>
      </c>
      <c r="AL138" t="e">
        <f ca="1">AVERAGE(INDIRECT("c"&amp;(2+AK138*12)):INDIRECT("c"&amp;(13+AK138*12)))</f>
        <v>#DIV/0!</v>
      </c>
      <c r="AM138">
        <f ca="1">SUMIF($AK$2:INDIRECT("ak"&amp;COUNTA(C:C)),FLOOR((ROW(AM138)-2)/12,1),$C$2:INDIRECT("c"&amp;COUNTA(C:C)))</f>
        <v>0</v>
      </c>
      <c r="AN138" t="e">
        <f t="shared" si="39"/>
        <v>#DIV/0!</v>
      </c>
      <c r="AP138" s="23" t="e">
        <f t="shared" si="30"/>
        <v>#VALUE!</v>
      </c>
      <c r="AQ138" t="e">
        <f ca="1">AP138*AP139/SUMSQ($AP$14:INDIRECT("AP"&amp;COUNTA(C:C)))</f>
        <v>#VALUE!</v>
      </c>
    </row>
    <row r="139" spans="4:43" ht="15">
      <c r="D139" s="36">
        <f t="shared" si="31"/>
      </c>
      <c r="E139" s="37">
        <f t="shared" si="32"/>
      </c>
      <c r="F139" s="38">
        <f t="shared" si="33"/>
      </c>
      <c r="G139" s="28">
        <f ca="1" t="shared" si="27"/>
      </c>
      <c r="H139" s="44">
        <f ca="1" t="shared" si="34"/>
      </c>
      <c r="I139" s="27">
        <f ca="1" t="shared" si="35"/>
      </c>
      <c r="AF139" s="23" t="e">
        <f t="shared" si="36"/>
        <v>#DIV/0!</v>
      </c>
      <c r="AG139" t="e">
        <f t="shared" si="28"/>
        <v>#VALUE!</v>
      </c>
      <c r="AH139">
        <f t="shared" si="29"/>
      </c>
      <c r="AI139">
        <f t="shared" si="37"/>
        <v>6</v>
      </c>
      <c r="AK139">
        <f t="shared" si="38"/>
        <v>11</v>
      </c>
      <c r="AL139" t="e">
        <f ca="1">AVERAGE(INDIRECT("c"&amp;(2+AK139*12)):INDIRECT("c"&amp;(13+AK139*12)))</f>
        <v>#DIV/0!</v>
      </c>
      <c r="AM139">
        <f ca="1">SUMIF($AK$2:INDIRECT("ak"&amp;COUNTA(C:C)),FLOOR((ROW(AM139)-2)/12,1),$C$2:INDIRECT("c"&amp;COUNTA(C:C)))</f>
        <v>0</v>
      </c>
      <c r="AN139" t="e">
        <f t="shared" si="39"/>
        <v>#DIV/0!</v>
      </c>
      <c r="AP139" s="23" t="e">
        <f t="shared" si="30"/>
        <v>#VALUE!</v>
      </c>
      <c r="AQ139" t="e">
        <f ca="1">AP139*AP140/SUMSQ($AP$14:INDIRECT("AP"&amp;COUNTA(C:C)))</f>
        <v>#VALUE!</v>
      </c>
    </row>
    <row r="140" spans="4:43" ht="15">
      <c r="D140" s="36">
        <f t="shared" si="31"/>
      </c>
      <c r="E140" s="37">
        <f t="shared" si="32"/>
      </c>
      <c r="F140" s="38">
        <f t="shared" si="33"/>
      </c>
      <c r="G140" s="28">
        <f ca="1" t="shared" si="27"/>
      </c>
      <c r="H140" s="44">
        <f ca="1" t="shared" si="34"/>
      </c>
      <c r="I140" s="27">
        <f ca="1" t="shared" si="35"/>
      </c>
      <c r="AF140" s="23" t="e">
        <f t="shared" si="36"/>
        <v>#DIV/0!</v>
      </c>
      <c r="AG140" t="e">
        <f t="shared" si="28"/>
        <v>#VALUE!</v>
      </c>
      <c r="AH140">
        <f t="shared" si="29"/>
      </c>
      <c r="AI140">
        <f t="shared" si="37"/>
        <v>7</v>
      </c>
      <c r="AK140">
        <f t="shared" si="38"/>
        <v>11</v>
      </c>
      <c r="AL140" t="e">
        <f ca="1">AVERAGE(INDIRECT("c"&amp;(2+AK140*12)):INDIRECT("c"&amp;(13+AK140*12)))</f>
        <v>#DIV/0!</v>
      </c>
      <c r="AM140">
        <f ca="1">SUMIF($AK$2:INDIRECT("ak"&amp;COUNTA(C:C)),FLOOR((ROW(AM140)-2)/12,1),$C$2:INDIRECT("c"&amp;COUNTA(C:C)))</f>
        <v>0</v>
      </c>
      <c r="AN140" t="e">
        <f t="shared" si="39"/>
        <v>#DIV/0!</v>
      </c>
      <c r="AP140" s="23" t="e">
        <f t="shared" si="30"/>
        <v>#VALUE!</v>
      </c>
      <c r="AQ140" t="e">
        <f ca="1">AP140*AP141/SUMSQ($AP$14:INDIRECT("AP"&amp;COUNTA(C:C)))</f>
        <v>#VALUE!</v>
      </c>
    </row>
    <row r="141" spans="4:43" ht="15">
      <c r="D141" s="36">
        <f t="shared" si="31"/>
      </c>
      <c r="E141" s="37">
        <f t="shared" si="32"/>
      </c>
      <c r="F141" s="38">
        <f t="shared" si="33"/>
      </c>
      <c r="G141" s="28">
        <f ca="1" t="shared" si="27"/>
      </c>
      <c r="H141" s="44">
        <f ca="1" t="shared" si="34"/>
      </c>
      <c r="I141" s="27">
        <f ca="1" t="shared" si="35"/>
      </c>
      <c r="AF141" s="23" t="e">
        <f t="shared" si="36"/>
        <v>#DIV/0!</v>
      </c>
      <c r="AG141" t="e">
        <f t="shared" si="28"/>
        <v>#VALUE!</v>
      </c>
      <c r="AH141">
        <f t="shared" si="29"/>
      </c>
      <c r="AI141">
        <f t="shared" si="37"/>
        <v>8</v>
      </c>
      <c r="AK141">
        <f t="shared" si="38"/>
        <v>11</v>
      </c>
      <c r="AL141" t="e">
        <f ca="1">AVERAGE(INDIRECT("c"&amp;(2+AK141*12)):INDIRECT("c"&amp;(13+AK141*12)))</f>
        <v>#DIV/0!</v>
      </c>
      <c r="AM141">
        <f ca="1">SUMIF($AK$2:INDIRECT("ak"&amp;COUNTA(C:C)),FLOOR((ROW(AM141)-2)/12,1),$C$2:INDIRECT("c"&amp;COUNTA(C:C)))</f>
        <v>0</v>
      </c>
      <c r="AN141" t="e">
        <f t="shared" si="39"/>
        <v>#DIV/0!</v>
      </c>
      <c r="AP141" s="23" t="e">
        <f t="shared" si="30"/>
        <v>#VALUE!</v>
      </c>
      <c r="AQ141" t="e">
        <f ca="1">AP141*AP142/SUMSQ($AP$14:INDIRECT("AP"&amp;COUNTA(C:C)))</f>
        <v>#VALUE!</v>
      </c>
    </row>
    <row r="142" spans="4:43" ht="15">
      <c r="D142" s="36">
        <f t="shared" si="31"/>
      </c>
      <c r="E142" s="37">
        <f t="shared" si="32"/>
      </c>
      <c r="F142" s="38">
        <f t="shared" si="33"/>
      </c>
      <c r="G142" s="28">
        <f ca="1" t="shared" si="27"/>
      </c>
      <c r="H142" s="44">
        <f ca="1" t="shared" si="34"/>
      </c>
      <c r="I142" s="27">
        <f ca="1" t="shared" si="35"/>
      </c>
      <c r="AF142" s="23" t="e">
        <f t="shared" si="36"/>
        <v>#DIV/0!</v>
      </c>
      <c r="AG142" t="e">
        <f t="shared" si="28"/>
        <v>#VALUE!</v>
      </c>
      <c r="AH142">
        <f t="shared" si="29"/>
      </c>
      <c r="AI142">
        <f t="shared" si="37"/>
        <v>9</v>
      </c>
      <c r="AK142">
        <f t="shared" si="38"/>
        <v>11</v>
      </c>
      <c r="AL142" t="e">
        <f ca="1">AVERAGE(INDIRECT("c"&amp;(2+AK142*12)):INDIRECT("c"&amp;(13+AK142*12)))</f>
        <v>#DIV/0!</v>
      </c>
      <c r="AM142">
        <f ca="1">SUMIF($AK$2:INDIRECT("ak"&amp;COUNTA(C:C)),FLOOR((ROW(AM142)-2)/12,1),$C$2:INDIRECT("c"&amp;COUNTA(C:C)))</f>
        <v>0</v>
      </c>
      <c r="AN142" t="e">
        <f t="shared" si="39"/>
        <v>#DIV/0!</v>
      </c>
      <c r="AP142" s="23" t="e">
        <f t="shared" si="30"/>
        <v>#VALUE!</v>
      </c>
      <c r="AQ142" t="e">
        <f ca="1">AP142*AP143/SUMSQ($AP$14:INDIRECT("AP"&amp;COUNTA(C:C)))</f>
        <v>#VALUE!</v>
      </c>
    </row>
    <row r="143" spans="4:43" ht="15">
      <c r="D143" s="36">
        <f t="shared" si="31"/>
      </c>
      <c r="E143" s="37">
        <f t="shared" si="32"/>
      </c>
      <c r="F143" s="38">
        <f t="shared" si="33"/>
      </c>
      <c r="G143" s="28">
        <f aca="true" ca="1" t="shared" si="40" ref="G143:G150">IF(ROW(G143)&gt;COUNTA(C$1:C$65536)+12,"",IF(C142="",(INDIRECT("E"&amp;COUNTA(C$1:C$65536))+(ROW(G142)-COUNTA(C$1:C$65536))*INDIRECT("F"&amp;COUNTA(C$1:C$65536)))*INDIRECT("D"&amp;(ROW(D143)-12)),(E142+F142)*D131))</f>
      </c>
      <c r="H143" s="44">
        <f ca="1" t="shared" si="34"/>
      </c>
      <c r="I143" s="27">
        <f ca="1" t="shared" si="35"/>
      </c>
      <c r="AF143" s="23" t="e">
        <f t="shared" si="36"/>
        <v>#DIV/0!</v>
      </c>
      <c r="AG143" t="e">
        <f aca="true" t="shared" si="41" ref="AG143:AG150">((C143-G143))^2</f>
        <v>#VALUE!</v>
      </c>
      <c r="AH143">
        <f aca="true" t="shared" si="42" ref="AH143:AH150">IF(C143="","",((G143-C143)/G143)^2)</f>
      </c>
      <c r="AI143">
        <f t="shared" si="37"/>
        <v>10</v>
      </c>
      <c r="AK143">
        <f t="shared" si="38"/>
        <v>11</v>
      </c>
      <c r="AL143" t="e">
        <f ca="1">AVERAGE(INDIRECT("c"&amp;(2+AK143*12)):INDIRECT("c"&amp;(13+AK143*12)))</f>
        <v>#DIV/0!</v>
      </c>
      <c r="AM143">
        <f ca="1">SUMIF($AK$2:INDIRECT("ak"&amp;COUNTA(C:C)),FLOOR((ROW(AM143)-2)/12,1),$C$2:INDIRECT("c"&amp;COUNTA(C:C)))</f>
        <v>0</v>
      </c>
      <c r="AN143" t="e">
        <f t="shared" si="39"/>
        <v>#DIV/0!</v>
      </c>
      <c r="AP143" s="23" t="e">
        <f aca="true" t="shared" si="43" ref="AP143:AP150">C143-G143</f>
        <v>#VALUE!</v>
      </c>
      <c r="AQ143" t="e">
        <f ca="1">AP143*AP144/SUMSQ($AP$14:INDIRECT("AP"&amp;COUNTA(C:C)))</f>
        <v>#VALUE!</v>
      </c>
    </row>
    <row r="144" spans="4:43" ht="15">
      <c r="D144" s="36">
        <f t="shared" si="31"/>
      </c>
      <c r="E144" s="37">
        <f t="shared" si="32"/>
      </c>
      <c r="F144" s="38">
        <f t="shared" si="33"/>
      </c>
      <c r="G144" s="28">
        <f ca="1" t="shared" si="40"/>
      </c>
      <c r="H144" s="44">
        <f ca="1" t="shared" si="34"/>
      </c>
      <c r="I144" s="27">
        <f ca="1" t="shared" si="35"/>
      </c>
      <c r="AF144" s="23" t="e">
        <f t="shared" si="36"/>
        <v>#DIV/0!</v>
      </c>
      <c r="AG144" t="e">
        <f t="shared" si="41"/>
        <v>#VALUE!</v>
      </c>
      <c r="AH144">
        <f t="shared" si="42"/>
      </c>
      <c r="AI144">
        <f t="shared" si="37"/>
        <v>11</v>
      </c>
      <c r="AK144">
        <f t="shared" si="38"/>
        <v>11</v>
      </c>
      <c r="AL144" t="e">
        <f ca="1">AVERAGE(INDIRECT("c"&amp;(2+AK144*12)):INDIRECT("c"&amp;(13+AK144*12)))</f>
        <v>#DIV/0!</v>
      </c>
      <c r="AM144">
        <f ca="1">SUMIF($AK$2:INDIRECT("ak"&amp;COUNTA(C:C)),FLOOR((ROW(AM144)-2)/12,1),$C$2:INDIRECT("c"&amp;COUNTA(C:C)))</f>
        <v>0</v>
      </c>
      <c r="AN144" t="e">
        <f t="shared" si="39"/>
        <v>#DIV/0!</v>
      </c>
      <c r="AP144" s="23" t="e">
        <f t="shared" si="43"/>
        <v>#VALUE!</v>
      </c>
      <c r="AQ144" t="e">
        <f ca="1">AP144*AP145/SUMSQ($AP$14:INDIRECT("AP"&amp;COUNTA(C:C)))</f>
        <v>#VALUE!</v>
      </c>
    </row>
    <row r="145" spans="4:43" ht="15">
      <c r="D145" s="36">
        <f t="shared" si="31"/>
      </c>
      <c r="E145" s="37">
        <f t="shared" si="32"/>
      </c>
      <c r="F145" s="38">
        <f t="shared" si="33"/>
      </c>
      <c r="G145" s="28">
        <f ca="1" t="shared" si="40"/>
      </c>
      <c r="H145" s="44">
        <f ca="1" t="shared" si="34"/>
      </c>
      <c r="I145" s="27">
        <f ca="1" t="shared" si="35"/>
      </c>
      <c r="AF145" s="23" t="e">
        <f t="shared" si="36"/>
        <v>#DIV/0!</v>
      </c>
      <c r="AG145" t="e">
        <f t="shared" si="41"/>
        <v>#VALUE!</v>
      </c>
      <c r="AH145">
        <f t="shared" si="42"/>
      </c>
      <c r="AI145">
        <f t="shared" si="37"/>
        <v>12</v>
      </c>
      <c r="AK145">
        <f t="shared" si="38"/>
        <v>11</v>
      </c>
      <c r="AL145" t="e">
        <f ca="1">AVERAGE(INDIRECT("c"&amp;(2+AK145*12)):INDIRECT("c"&amp;(13+AK145*12)))</f>
        <v>#DIV/0!</v>
      </c>
      <c r="AM145">
        <f ca="1">SUMIF($AK$2:INDIRECT("ak"&amp;COUNTA(C:C)),FLOOR((ROW(AM145)-2)/12,1),$C$2:INDIRECT("c"&amp;COUNTA(C:C)))</f>
        <v>0</v>
      </c>
      <c r="AN145" t="e">
        <f t="shared" si="39"/>
        <v>#DIV/0!</v>
      </c>
      <c r="AP145" s="23" t="e">
        <f t="shared" si="43"/>
        <v>#VALUE!</v>
      </c>
      <c r="AQ145" t="e">
        <f ca="1">AP145*AP146/SUMSQ($AP$14:INDIRECT("AP"&amp;COUNTA(C:C)))</f>
        <v>#VALUE!</v>
      </c>
    </row>
    <row r="146" spans="4:43" ht="15">
      <c r="D146" s="36">
        <f t="shared" si="31"/>
      </c>
      <c r="E146" s="37">
        <f t="shared" si="32"/>
      </c>
      <c r="F146" s="38">
        <f t="shared" si="33"/>
      </c>
      <c r="G146" s="28">
        <f ca="1" t="shared" si="40"/>
      </c>
      <c r="H146" s="44">
        <f ca="1" t="shared" si="34"/>
      </c>
      <c r="I146" s="27">
        <f ca="1" t="shared" si="35"/>
      </c>
      <c r="AF146" s="23" t="e">
        <f t="shared" si="36"/>
        <v>#DIV/0!</v>
      </c>
      <c r="AG146" t="e">
        <f t="shared" si="41"/>
        <v>#VALUE!</v>
      </c>
      <c r="AH146">
        <f t="shared" si="42"/>
      </c>
      <c r="AI146">
        <f t="shared" si="37"/>
        <v>1</v>
      </c>
      <c r="AK146">
        <f t="shared" si="38"/>
        <v>12</v>
      </c>
      <c r="AL146" t="e">
        <f ca="1">AVERAGE(INDIRECT("c"&amp;(2+AK146*12)):INDIRECT("c"&amp;(13+AK146*12)))</f>
        <v>#DIV/0!</v>
      </c>
      <c r="AM146">
        <f ca="1">SUMIF($AK$2:INDIRECT("ak"&amp;COUNTA(C:C)),FLOOR((ROW(AM146)-2)/12,1),$C$2:INDIRECT("c"&amp;COUNTA(C:C)))</f>
        <v>0</v>
      </c>
      <c r="AN146" t="e">
        <f t="shared" si="39"/>
        <v>#DIV/0!</v>
      </c>
      <c r="AP146" s="23" t="e">
        <f t="shared" si="43"/>
        <v>#VALUE!</v>
      </c>
      <c r="AQ146" t="e">
        <f ca="1">AP146*AP147/SUMSQ($AP$14:INDIRECT("AP"&amp;COUNTA(C:C)))</f>
        <v>#VALUE!</v>
      </c>
    </row>
    <row r="147" spans="4:43" ht="15">
      <c r="D147" s="36">
        <f t="shared" si="31"/>
      </c>
      <c r="E147" s="37">
        <f t="shared" si="32"/>
      </c>
      <c r="F147" s="38">
        <f t="shared" si="33"/>
      </c>
      <c r="G147" s="28">
        <f ca="1" t="shared" si="40"/>
      </c>
      <c r="H147" s="44">
        <f ca="1" t="shared" si="34"/>
      </c>
      <c r="I147" s="27">
        <f ca="1" t="shared" si="35"/>
      </c>
      <c r="AF147" s="23" t="e">
        <f t="shared" si="36"/>
        <v>#DIV/0!</v>
      </c>
      <c r="AG147" t="e">
        <f t="shared" si="41"/>
        <v>#VALUE!</v>
      </c>
      <c r="AH147">
        <f t="shared" si="42"/>
      </c>
      <c r="AI147">
        <f t="shared" si="37"/>
        <v>2</v>
      </c>
      <c r="AK147">
        <f t="shared" si="38"/>
        <v>12</v>
      </c>
      <c r="AL147" t="e">
        <f ca="1">AVERAGE(INDIRECT("c"&amp;(2+AK147*12)):INDIRECT("c"&amp;(13+AK147*12)))</f>
        <v>#DIV/0!</v>
      </c>
      <c r="AM147">
        <f ca="1">SUMIF($AK$2:INDIRECT("ak"&amp;COUNTA(C:C)),FLOOR((ROW(AM147)-2)/12,1),$C$2:INDIRECT("c"&amp;COUNTA(C:C)))</f>
        <v>0</v>
      </c>
      <c r="AN147" t="e">
        <f t="shared" si="39"/>
        <v>#DIV/0!</v>
      </c>
      <c r="AP147" s="23" t="e">
        <f t="shared" si="43"/>
        <v>#VALUE!</v>
      </c>
      <c r="AQ147" t="e">
        <f ca="1">AP147*AP148/SUMSQ($AP$14:INDIRECT("AP"&amp;COUNTA(C:C)))</f>
        <v>#VALUE!</v>
      </c>
    </row>
    <row r="148" spans="4:43" ht="15">
      <c r="D148" s="36">
        <f t="shared" si="31"/>
      </c>
      <c r="E148" s="37">
        <f t="shared" si="32"/>
      </c>
      <c r="F148" s="38">
        <f t="shared" si="33"/>
      </c>
      <c r="G148" s="28">
        <f ca="1" t="shared" si="40"/>
      </c>
      <c r="H148" s="44">
        <f ca="1" t="shared" si="34"/>
      </c>
      <c r="I148" s="27">
        <f ca="1" t="shared" si="35"/>
      </c>
      <c r="AF148" s="23" t="e">
        <f t="shared" si="36"/>
        <v>#DIV/0!</v>
      </c>
      <c r="AG148" t="e">
        <f t="shared" si="41"/>
        <v>#VALUE!</v>
      </c>
      <c r="AH148">
        <f t="shared" si="42"/>
      </c>
      <c r="AI148">
        <f t="shared" si="37"/>
        <v>3</v>
      </c>
      <c r="AK148">
        <f t="shared" si="38"/>
        <v>12</v>
      </c>
      <c r="AL148" t="e">
        <f ca="1">AVERAGE(INDIRECT("c"&amp;(2+AK148*12)):INDIRECT("c"&amp;(13+AK148*12)))</f>
        <v>#DIV/0!</v>
      </c>
      <c r="AM148">
        <f ca="1">SUMIF($AK$2:INDIRECT("ak"&amp;COUNTA(C:C)),FLOOR((ROW(AM148)-2)/12,1),$C$2:INDIRECT("c"&amp;COUNTA(C:C)))</f>
        <v>0</v>
      </c>
      <c r="AN148" t="e">
        <f t="shared" si="39"/>
        <v>#DIV/0!</v>
      </c>
      <c r="AP148" s="23" t="e">
        <f t="shared" si="43"/>
        <v>#VALUE!</v>
      </c>
      <c r="AQ148" t="e">
        <f ca="1">AP148*AP149/SUMSQ($AP$14:INDIRECT("AP"&amp;COUNTA(C:C)))</f>
        <v>#VALUE!</v>
      </c>
    </row>
    <row r="149" spans="4:43" ht="15">
      <c r="D149" s="36">
        <f t="shared" si="31"/>
      </c>
      <c r="E149" s="37">
        <f t="shared" si="32"/>
      </c>
      <c r="F149" s="38">
        <f t="shared" si="33"/>
      </c>
      <c r="G149" s="28">
        <f ca="1" t="shared" si="40"/>
      </c>
      <c r="H149" s="44">
        <f ca="1" t="shared" si="34"/>
      </c>
      <c r="I149" s="27">
        <f ca="1" t="shared" si="35"/>
      </c>
      <c r="AF149" s="23" t="e">
        <f t="shared" si="36"/>
        <v>#DIV/0!</v>
      </c>
      <c r="AG149" t="e">
        <f t="shared" si="41"/>
        <v>#VALUE!</v>
      </c>
      <c r="AH149">
        <f t="shared" si="42"/>
      </c>
      <c r="AI149">
        <f t="shared" si="37"/>
        <v>4</v>
      </c>
      <c r="AK149">
        <f t="shared" si="38"/>
        <v>12</v>
      </c>
      <c r="AL149" t="e">
        <f ca="1">AVERAGE(INDIRECT("c"&amp;(2+AK149*12)):INDIRECT("c"&amp;(13+AK149*12)))</f>
        <v>#DIV/0!</v>
      </c>
      <c r="AM149">
        <f ca="1">SUMIF($AK$2:INDIRECT("ak"&amp;COUNTA(C:C)),FLOOR((ROW(AM149)-2)/12,1),$C$2:INDIRECT("c"&amp;COUNTA(C:C)))</f>
        <v>0</v>
      </c>
      <c r="AN149" t="e">
        <f t="shared" si="39"/>
        <v>#DIV/0!</v>
      </c>
      <c r="AP149" s="23" t="e">
        <f t="shared" si="43"/>
        <v>#VALUE!</v>
      </c>
      <c r="AQ149" t="e">
        <f ca="1">AP149*AP150/SUMSQ($AP$14:INDIRECT("AP"&amp;COUNTA(C:C)))</f>
        <v>#VALUE!</v>
      </c>
    </row>
    <row r="150" spans="4:43" ht="15">
      <c r="D150" s="36">
        <f t="shared" si="31"/>
      </c>
      <c r="E150" s="37">
        <f t="shared" si="32"/>
      </c>
      <c r="F150" s="38">
        <f t="shared" si="33"/>
      </c>
      <c r="G150" s="28">
        <f ca="1" t="shared" si="40"/>
      </c>
      <c r="H150" s="44">
        <f ca="1" t="shared" si="34"/>
      </c>
      <c r="I150" s="27">
        <f ca="1" t="shared" si="35"/>
      </c>
      <c r="AF150" s="23" t="e">
        <f t="shared" si="36"/>
        <v>#DIV/0!</v>
      </c>
      <c r="AG150" t="e">
        <f t="shared" si="41"/>
        <v>#VALUE!</v>
      </c>
      <c r="AH150">
        <f t="shared" si="42"/>
      </c>
      <c r="AI150">
        <f t="shared" si="37"/>
        <v>5</v>
      </c>
      <c r="AK150">
        <f t="shared" si="38"/>
        <v>12</v>
      </c>
      <c r="AL150" t="e">
        <f ca="1">AVERAGE(INDIRECT("c"&amp;(2+AK150*12)):INDIRECT("c"&amp;(13+AK150*12)))</f>
        <v>#DIV/0!</v>
      </c>
      <c r="AM150">
        <f ca="1">SUMIF($AK$2:INDIRECT("ak"&amp;COUNTA(C:C)),FLOOR((ROW(AM150)-2)/12,1),$C$2:INDIRECT("c"&amp;COUNTA(C:C)))</f>
        <v>0</v>
      </c>
      <c r="AN150" t="e">
        <f t="shared" si="39"/>
        <v>#DIV/0!</v>
      </c>
      <c r="AP150" s="23" t="e">
        <f t="shared" si="43"/>
        <v>#VALUE!</v>
      </c>
      <c r="AQ150" t="e">
        <f ca="1">AP150*AP151/SUMSQ($AP$14:INDIRECT("AP"&amp;COUNTA(C:C)))</f>
        <v>#VALUE!</v>
      </c>
    </row>
  </sheetData>
  <sheetProtection/>
  <conditionalFormatting sqref="M3">
    <cfRule type="expression" priority="1" dxfId="1" stopIfTrue="1">
      <formula>$L$3=0</formula>
    </cfRule>
  </conditionalFormatting>
  <conditionalFormatting sqref="M4">
    <cfRule type="expression" priority="2" dxfId="1" stopIfTrue="1">
      <formula>$L$3=1</formula>
    </cfRule>
  </conditionalFormatting>
  <conditionalFormatting sqref="L6:L8">
    <cfRule type="expression" priority="3" dxfId="0" stopIfTrue="1">
      <formula>$L$3=0</formula>
    </cfRule>
  </conditionalFormatting>
  <dataValidations count="3">
    <dataValidation type="custom" allowBlank="1" showInputMessage="1" showErrorMessage="1" errorTitle="Error Mínimo Cudrado" error="Cambie los parámetros para observar el resultado en el MSE." sqref="G2 V3 L10:L11">
      <formula1>#REF!=843</formula1>
    </dataValidation>
    <dataValidation type="whole" allowBlank="1" showInputMessage="1" showErrorMessage="1" errorTitle="Mostrar solución" error="0 = Cambiar parámetros de forma manual.&#10;1 = Mostrar el mejor ajuste del módelo con el error mínimo." sqref="L3">
      <formula1>0</formula1>
      <formula2>1</formula2>
    </dataValidation>
    <dataValidation type="custom" allowBlank="1" showInputMessage="1" showErrorMessage="1" promptTitle="Constantes" prompt="Para cambiar los valores de las constantes, en &quot;Parámetros&quot; seleccione &quot;0&quot; y luego use los botones al lado derecho." errorTitle="Constantes" error="Para cambiar los valores de las constantes, en &quot;Parámetros&quot; seleccione &quot;0&quot; y luego use los botones al lado derecho." sqref="L6:L8">
      <formula1>$L$3=483</formula1>
    </dataValidation>
  </dataValidations>
  <printOptions/>
  <pageMargins left="0.75" right="0.75" top="1" bottom="1" header="0" footer="0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FAMILIASCARPETTA</dc:creator>
  <cp:keywords/>
  <dc:description/>
  <cp:lastModifiedBy>Helm,  Jessica (WDC)</cp:lastModifiedBy>
  <dcterms:created xsi:type="dcterms:W3CDTF">2009-07-07T00:34:31Z</dcterms:created>
  <dcterms:modified xsi:type="dcterms:W3CDTF">2020-03-05T14:25:42Z</dcterms:modified>
  <cp:category/>
  <cp:version/>
  <cp:contentType/>
  <cp:contentStatus/>
</cp:coreProperties>
</file>